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https://rkas.sharepoint.com/Kliendisuhted/ri ja halduslepingud/YLEP 2024/JUM/Tallinna Vangla/Koidu tn 5, Viljandi/"/>
    </mc:Choice>
  </mc:AlternateContent>
  <xr:revisionPtr revIDLastSave="172" documentId="11_EA0995A76F77C1871922BD4F3ACFFC5721008A5E" xr6:coauthVersionLast="47" xr6:coauthVersionMax="47" xr10:uidLastSave="{2FEC568A-6B80-4155-A650-300FE1C308A2}"/>
  <bookViews>
    <workbookView xWindow="-110" yWindow="-110" windowWidth="19420" windowHeight="11620" tabRatio="842" xr2:uid="{00000000-000D-0000-FFFF-FFFF00000000}"/>
  </bookViews>
  <sheets>
    <sheet name="Lisa 3" sheetId="4" r:id="rId1"/>
    <sheet name="Annuiteetgraafik BIL" sheetId="7"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4" l="1"/>
  <c r="F15" i="4"/>
  <c r="M4" i="7" l="1"/>
  <c r="E10" i="7" s="1"/>
  <c r="A17" i="7"/>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D8" i="7"/>
  <c r="D9" i="7" s="1"/>
  <c r="E12" i="7" l="1"/>
  <c r="E11" i="7"/>
  <c r="C17" i="7" l="1"/>
  <c r="D17" i="7"/>
  <c r="F17" i="7"/>
  <c r="E17" i="7"/>
  <c r="F18" i="7" l="1"/>
  <c r="F19" i="7" s="1"/>
  <c r="F14" i="4"/>
  <c r="H14" i="4" s="1"/>
  <c r="G17" i="7"/>
  <c r="C18" i="7" s="1"/>
  <c r="D18" i="7" l="1"/>
  <c r="E18" i="7" s="1"/>
  <c r="G18" i="7" s="1"/>
  <c r="C19" i="7" s="1"/>
  <c r="F20" i="7"/>
  <c r="D19" i="7" l="1"/>
  <c r="E19" i="7" s="1"/>
  <c r="G19" i="7" s="1"/>
  <c r="C20" i="7" s="1"/>
  <c r="F21" i="7"/>
  <c r="D20" i="7" l="1"/>
  <c r="E20" i="7" s="1"/>
  <c r="G20" i="7" s="1"/>
  <c r="C21" i="7" s="1"/>
  <c r="F22" i="7"/>
  <c r="F23" i="7" l="1"/>
  <c r="D21" i="7"/>
  <c r="E21" i="7" s="1"/>
  <c r="G21" i="7" s="1"/>
  <c r="C22" i="7" s="1"/>
  <c r="D22" i="7" l="1"/>
  <c r="E22" i="7" s="1"/>
  <c r="G22" i="7" s="1"/>
  <c r="C23" i="7" s="1"/>
  <c r="F24" i="7"/>
  <c r="F25" i="7" l="1"/>
  <c r="D23" i="7"/>
  <c r="E23" i="7" s="1"/>
  <c r="G23" i="7" s="1"/>
  <c r="C24" i="7" s="1"/>
  <c r="D24" i="7" l="1"/>
  <c r="E24" i="7" s="1"/>
  <c r="G24" i="7" s="1"/>
  <c r="C25" i="7" s="1"/>
  <c r="F26" i="7"/>
  <c r="D25" i="7" l="1"/>
  <c r="E25" i="7" s="1"/>
  <c r="G25" i="7" s="1"/>
  <c r="C26" i="7" s="1"/>
  <c r="F27" i="7"/>
  <c r="F28" i="7" l="1"/>
  <c r="D26" i="7"/>
  <c r="E26" i="7" s="1"/>
  <c r="G26" i="7" s="1"/>
  <c r="C27" i="7" s="1"/>
  <c r="D27" i="7" l="1"/>
  <c r="E27" i="7" s="1"/>
  <c r="G27" i="7" s="1"/>
  <c r="C28" i="7" s="1"/>
  <c r="F29" i="7"/>
  <c r="D28" i="7" l="1"/>
  <c r="E28" i="7" s="1"/>
  <c r="G28" i="7" s="1"/>
  <c r="C29" i="7" s="1"/>
  <c r="F30" i="7"/>
  <c r="D29" i="7" l="1"/>
  <c r="E29" i="7" s="1"/>
  <c r="G29" i="7" s="1"/>
  <c r="C30" i="7" s="1"/>
  <c r="F31" i="7"/>
  <c r="D30" i="7" l="1"/>
  <c r="E30" i="7" s="1"/>
  <c r="G30" i="7" s="1"/>
  <c r="C31" i="7" s="1"/>
  <c r="F32" i="7"/>
  <c r="F33" i="7" l="1"/>
  <c r="D31" i="7"/>
  <c r="E31" i="7" s="1"/>
  <c r="G31" i="7" s="1"/>
  <c r="C32" i="7" s="1"/>
  <c r="D32" i="7" l="1"/>
  <c r="E32" i="7" s="1"/>
  <c r="G32" i="7" s="1"/>
  <c r="C33" i="7" s="1"/>
  <c r="F34" i="7"/>
  <c r="D33" i="7" l="1"/>
  <c r="E33" i="7" s="1"/>
  <c r="G33" i="7" s="1"/>
  <c r="C34" i="7" s="1"/>
  <c r="F35" i="7"/>
  <c r="D34" i="7" l="1"/>
  <c r="E34" i="7" s="1"/>
  <c r="G34" i="7" s="1"/>
  <c r="C35" i="7" s="1"/>
  <c r="F36" i="7"/>
  <c r="D35" i="7" l="1"/>
  <c r="E35" i="7" s="1"/>
  <c r="G35" i="7" s="1"/>
  <c r="C36" i="7" s="1"/>
  <c r="F37" i="7"/>
  <c r="D36" i="7" l="1"/>
  <c r="E36" i="7" s="1"/>
  <c r="G36" i="7" s="1"/>
  <c r="C37" i="7" s="1"/>
  <c r="F38" i="7"/>
  <c r="F39" i="7" l="1"/>
  <c r="D37" i="7"/>
  <c r="E37" i="7" s="1"/>
  <c r="G37" i="7" s="1"/>
  <c r="C38" i="7" s="1"/>
  <c r="D38" i="7" l="1"/>
  <c r="E38" i="7" s="1"/>
  <c r="G38" i="7" s="1"/>
  <c r="C39" i="7" s="1"/>
  <c r="F40" i="7"/>
  <c r="D39" i="7" l="1"/>
  <c r="E39" i="7" s="1"/>
  <c r="G39" i="7" s="1"/>
  <c r="C40" i="7" s="1"/>
  <c r="F41" i="7"/>
  <c r="D40" i="7" l="1"/>
  <c r="E40" i="7" s="1"/>
  <c r="G40" i="7" s="1"/>
  <c r="C41" i="7" s="1"/>
  <c r="F42" i="7"/>
  <c r="D41" i="7" l="1"/>
  <c r="E41" i="7" s="1"/>
  <c r="G41" i="7" s="1"/>
  <c r="C42" i="7" s="1"/>
  <c r="F43" i="7"/>
  <c r="D42" i="7" l="1"/>
  <c r="E42" i="7" s="1"/>
  <c r="G42" i="7" s="1"/>
  <c r="C43" i="7" s="1"/>
  <c r="F44" i="7"/>
  <c r="D43" i="7" l="1"/>
  <c r="E43" i="7" s="1"/>
  <c r="G43" i="7" s="1"/>
  <c r="C44" i="7" s="1"/>
  <c r="F45" i="7"/>
  <c r="D44" i="7" l="1"/>
  <c r="E44" i="7" s="1"/>
  <c r="G44" i="7" s="1"/>
  <c r="C45" i="7" s="1"/>
  <c r="F46" i="7"/>
  <c r="D45" i="7" l="1"/>
  <c r="E45" i="7" s="1"/>
  <c r="G45" i="7" s="1"/>
  <c r="C46" i="7" s="1"/>
  <c r="F47" i="7"/>
  <c r="D46" i="7" l="1"/>
  <c r="E46" i="7" s="1"/>
  <c r="G46" i="7" s="1"/>
  <c r="C47" i="7" s="1"/>
  <c r="F48" i="7"/>
  <c r="D47" i="7" l="1"/>
  <c r="E47" i="7" s="1"/>
  <c r="G47" i="7" s="1"/>
  <c r="C48" i="7" s="1"/>
  <c r="F49" i="7"/>
  <c r="D48" i="7" l="1"/>
  <c r="E48" i="7" s="1"/>
  <c r="G48" i="7" s="1"/>
  <c r="C49" i="7" s="1"/>
  <c r="F50" i="7"/>
  <c r="D49" i="7" l="1"/>
  <c r="E49" i="7" s="1"/>
  <c r="G49" i="7" s="1"/>
  <c r="C50" i="7" s="1"/>
  <c r="F51" i="7"/>
  <c r="D50" i="7" l="1"/>
  <c r="E50" i="7" s="1"/>
  <c r="G50" i="7" s="1"/>
  <c r="C51" i="7" s="1"/>
  <c r="F52" i="7"/>
  <c r="D51" i="7" l="1"/>
  <c r="E51" i="7" s="1"/>
  <c r="G51" i="7" s="1"/>
  <c r="C52" i="7" s="1"/>
  <c r="F53" i="7"/>
  <c r="F54" i="7" l="1"/>
  <c r="D52" i="7"/>
  <c r="E52" i="7" s="1"/>
  <c r="G52" i="7" s="1"/>
  <c r="C53" i="7" s="1"/>
  <c r="D53" i="7" l="1"/>
  <c r="E53" i="7" s="1"/>
  <c r="G53" i="7" s="1"/>
  <c r="C54" i="7" s="1"/>
  <c r="F55" i="7"/>
  <c r="D54" i="7" l="1"/>
  <c r="E54" i="7" s="1"/>
  <c r="G54" i="7" s="1"/>
  <c r="C55" i="7" s="1"/>
  <c r="F56" i="7"/>
  <c r="F57" i="7" l="1"/>
  <c r="D55" i="7"/>
  <c r="E55" i="7" s="1"/>
  <c r="G55" i="7" s="1"/>
  <c r="C56" i="7" s="1"/>
  <c r="D56" i="7" l="1"/>
  <c r="E56" i="7" s="1"/>
  <c r="G56" i="7" s="1"/>
  <c r="C57" i="7" s="1"/>
  <c r="F58" i="7"/>
  <c r="D57" i="7" l="1"/>
  <c r="E57" i="7" s="1"/>
  <c r="G57" i="7" s="1"/>
  <c r="C58" i="7" s="1"/>
  <c r="F59" i="7"/>
  <c r="D58" i="7" l="1"/>
  <c r="E58" i="7" s="1"/>
  <c r="G58" i="7" s="1"/>
  <c r="C59" i="7" s="1"/>
  <c r="F60" i="7"/>
  <c r="D59" i="7" l="1"/>
  <c r="E59" i="7" s="1"/>
  <c r="G59" i="7" s="1"/>
  <c r="C60" i="7" s="1"/>
  <c r="F61" i="7"/>
  <c r="D60" i="7" l="1"/>
  <c r="E60" i="7" s="1"/>
  <c r="G60" i="7" s="1"/>
  <c r="C61" i="7" s="1"/>
  <c r="F62" i="7"/>
  <c r="D61" i="7" l="1"/>
  <c r="E61" i="7" s="1"/>
  <c r="G61" i="7" s="1"/>
  <c r="C62" i="7" s="1"/>
  <c r="F63" i="7"/>
  <c r="D62" i="7" l="1"/>
  <c r="E62" i="7" s="1"/>
  <c r="G62" i="7" s="1"/>
  <c r="C63" i="7" s="1"/>
  <c r="F64" i="7"/>
  <c r="F65" i="7" l="1"/>
  <c r="D63" i="7"/>
  <c r="E63" i="7" s="1"/>
  <c r="G63" i="7" s="1"/>
  <c r="C64" i="7" s="1"/>
  <c r="D64" i="7" l="1"/>
  <c r="E64" i="7" s="1"/>
  <c r="G64" i="7" s="1"/>
  <c r="C65" i="7" s="1"/>
  <c r="F66" i="7"/>
  <c r="D65" i="7" l="1"/>
  <c r="E65" i="7" s="1"/>
  <c r="G65" i="7" s="1"/>
  <c r="C66" i="7" s="1"/>
  <c r="F67" i="7"/>
  <c r="D66" i="7" l="1"/>
  <c r="E66" i="7" s="1"/>
  <c r="G66" i="7" s="1"/>
  <c r="C67" i="7" s="1"/>
  <c r="F68" i="7"/>
  <c r="D67" i="7" l="1"/>
  <c r="E67" i="7" s="1"/>
  <c r="G67" i="7" s="1"/>
  <c r="C68" i="7" s="1"/>
  <c r="F69" i="7"/>
  <c r="F70" i="7" l="1"/>
  <c r="D68" i="7"/>
  <c r="E68" i="7" s="1"/>
  <c r="G68" i="7" s="1"/>
  <c r="C69" i="7" s="1"/>
  <c r="D69" i="7" l="1"/>
  <c r="E69" i="7" s="1"/>
  <c r="G69" i="7" s="1"/>
  <c r="C70" i="7" s="1"/>
  <c r="F71" i="7"/>
  <c r="D70" i="7" l="1"/>
  <c r="E70" i="7" s="1"/>
  <c r="G70" i="7" s="1"/>
  <c r="C71" i="7" s="1"/>
  <c r="F72" i="7"/>
  <c r="F73" i="7" l="1"/>
  <c r="D71" i="7"/>
  <c r="E71" i="7" s="1"/>
  <c r="G71" i="7" s="1"/>
  <c r="C72" i="7" s="1"/>
  <c r="D72" i="7" l="1"/>
  <c r="E72" i="7" s="1"/>
  <c r="G72" i="7" s="1"/>
  <c r="C73" i="7" s="1"/>
  <c r="F74" i="7"/>
  <c r="D73" i="7" l="1"/>
  <c r="E73" i="7" s="1"/>
  <c r="G73" i="7" s="1"/>
  <c r="C74" i="7" s="1"/>
  <c r="F75" i="7"/>
  <c r="D74" i="7" l="1"/>
  <c r="E74" i="7" s="1"/>
  <c r="G74" i="7" s="1"/>
  <c r="C75" i="7" s="1"/>
  <c r="F76" i="7"/>
  <c r="D75" i="7" l="1"/>
  <c r="E75" i="7" s="1"/>
  <c r="G75" i="7" s="1"/>
  <c r="C76" i="7" s="1"/>
  <c r="F77" i="7"/>
  <c r="F78" i="7" l="1"/>
  <c r="D76" i="7"/>
  <c r="E76" i="7" s="1"/>
  <c r="G76" i="7" s="1"/>
  <c r="C77" i="7" s="1"/>
  <c r="D77" i="7" l="1"/>
  <c r="E77" i="7" s="1"/>
  <c r="G77" i="7" s="1"/>
  <c r="C78" i="7" s="1"/>
  <c r="F79" i="7"/>
  <c r="D78" i="7" l="1"/>
  <c r="E78" i="7" s="1"/>
  <c r="G78" i="7" s="1"/>
  <c r="C79" i="7" s="1"/>
  <c r="F80" i="7"/>
  <c r="D79" i="7" l="1"/>
  <c r="E79" i="7" s="1"/>
  <c r="G79" i="7" s="1"/>
  <c r="C80" i="7" s="1"/>
  <c r="F81" i="7"/>
  <c r="D80" i="7" l="1"/>
  <c r="E80" i="7" s="1"/>
  <c r="G80" i="7" s="1"/>
  <c r="C81" i="7" s="1"/>
  <c r="F82" i="7"/>
  <c r="D81" i="7" l="1"/>
  <c r="E81" i="7" s="1"/>
  <c r="G81" i="7" s="1"/>
  <c r="C82" i="7" s="1"/>
  <c r="F83" i="7"/>
  <c r="D82" i="7" l="1"/>
  <c r="E82" i="7" s="1"/>
  <c r="G82" i="7" s="1"/>
  <c r="C83" i="7" s="1"/>
  <c r="F84" i="7"/>
  <c r="D83" i="7" l="1"/>
  <c r="E83" i="7" s="1"/>
  <c r="G83" i="7" s="1"/>
  <c r="C84" i="7" s="1"/>
  <c r="F85" i="7"/>
  <c r="F86" i="7" l="1"/>
  <c r="D84" i="7"/>
  <c r="E84" i="7" s="1"/>
  <c r="G84" i="7" s="1"/>
  <c r="C85" i="7" s="1"/>
  <c r="D85" i="7" l="1"/>
  <c r="E85" i="7" s="1"/>
  <c r="G85" i="7" s="1"/>
  <c r="C86" i="7" s="1"/>
  <c r="F87" i="7"/>
  <c r="D86" i="7" l="1"/>
  <c r="E86" i="7" s="1"/>
  <c r="G86" i="7" s="1"/>
  <c r="C87" i="7" s="1"/>
  <c r="F88" i="7"/>
  <c r="F89" i="7" l="1"/>
  <c r="D87" i="7"/>
  <c r="E87" i="7" s="1"/>
  <c r="G87" i="7" s="1"/>
  <c r="C88" i="7" s="1"/>
  <c r="D88" i="7" l="1"/>
  <c r="E88" i="7" s="1"/>
  <c r="G88" i="7" s="1"/>
  <c r="C89" i="7" s="1"/>
  <c r="F90" i="7"/>
  <c r="D89" i="7" l="1"/>
  <c r="E89" i="7" s="1"/>
  <c r="G89" i="7" s="1"/>
  <c r="C90" i="7" s="1"/>
  <c r="D90" i="7" l="1"/>
  <c r="E90" i="7" s="1"/>
  <c r="G90" i="7" s="1"/>
  <c r="G24" i="4" l="1"/>
  <c r="G25" i="4"/>
  <c r="G26" i="4"/>
  <c r="G27" i="4"/>
  <c r="G22" i="4"/>
  <c r="G28" i="4" s="1"/>
  <c r="E24" i="4"/>
  <c r="E25" i="4"/>
  <c r="E26" i="4"/>
  <c r="E27" i="4"/>
  <c r="E22" i="4"/>
  <c r="E16" i="4"/>
  <c r="E17" i="4"/>
  <c r="E18" i="4"/>
  <c r="G16" i="4"/>
  <c r="G17" i="4"/>
  <c r="G18" i="4"/>
  <c r="H28" i="4" l="1"/>
  <c r="E28" i="4" l="1"/>
  <c r="F28" i="4" l="1"/>
  <c r="E14" i="4" l="1"/>
  <c r="E19" i="4" l="1"/>
  <c r="E30" i="4" s="1"/>
  <c r="E31" i="4" s="1"/>
  <c r="E32" i="4" s="1"/>
  <c r="G14" i="4" l="1"/>
  <c r="G19" i="4" s="1"/>
  <c r="G30" i="4" s="1"/>
  <c r="G31" i="4" s="1"/>
  <c r="H19" i="4"/>
  <c r="H30" i="4" s="1"/>
  <c r="H33" i="4" l="1"/>
  <c r="H31" i="4"/>
  <c r="F19" i="4" l="1"/>
  <c r="F30" i="4" s="1"/>
  <c r="F33" i="4" s="1"/>
  <c r="F31" i="4" l="1"/>
  <c r="F32" i="4" s="1"/>
  <c r="F34" i="4" s="1"/>
  <c r="H32" i="4"/>
  <c r="H34" i="4" s="1"/>
  <c r="G32" i="4"/>
</calcChain>
</file>

<file path=xl/sharedStrings.xml><?xml version="1.0" encoding="utf-8"?>
<sst xmlns="http://schemas.openxmlformats.org/spreadsheetml/2006/main" count="85" uniqueCount="67">
  <si>
    <t>Lisa 3</t>
  </si>
  <si>
    <t>üürilepingule nr KPJ-4/2020-319</t>
  </si>
  <si>
    <t>Üürnik</t>
  </si>
  <si>
    <t>Tallinna Vangla</t>
  </si>
  <si>
    <t>Üüripinna aadress</t>
  </si>
  <si>
    <t>Koidu tn 5 // Posti tn 22, Viljandi</t>
  </si>
  <si>
    <t>Üüripind (hooned)</t>
  </si>
  <si>
    <r>
      <t>m</t>
    </r>
    <r>
      <rPr>
        <b/>
        <vertAlign val="superscript"/>
        <sz val="11"/>
        <color indexed="8"/>
        <rFont val="Times New Roman"/>
        <family val="1"/>
      </rPr>
      <t>2</t>
    </r>
  </si>
  <si>
    <t>Territoorium</t>
  </si>
  <si>
    <t>01.01.2025 - 31.12.2025</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</si>
  <si>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</si>
  <si>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</si>
  <si>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</si>
  <si>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</si>
  <si>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</si>
  <si>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</si>
  <si>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</si>
  <si>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Remonttööd</t>
  </si>
  <si>
    <t>Kinnisvara haldamine (haldusteenus)</t>
  </si>
  <si>
    <t xml:space="preserve"> Indekseerimine* alates 01.01.2022.a, 31.dets THI, max 3% aastas</t>
  </si>
  <si>
    <t>Tehnohooldus</t>
  </si>
  <si>
    <t>Omanikukohustused</t>
  </si>
  <si>
    <t>ÜÜR KOKKU</t>
  </si>
  <si>
    <t>Kõrvalteenused ja kõrvalteenuste tasud</t>
  </si>
  <si>
    <t>Heakord (310-360)</t>
  </si>
  <si>
    <t>Teenuse hinna muutus</t>
  </si>
  <si>
    <t>Kõrvalteenuste eest tasumine tegelike kulude alusel, esitatud kulude prognoos</t>
  </si>
  <si>
    <t>Tarbimisteenused</t>
  </si>
  <si>
    <t>Elektrienergia</t>
  </si>
  <si>
    <t>Teenuse hinna,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</si>
  <si>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</si>
  <si>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</si>
  <si>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</si>
  <si>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</si>
  <si>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</si>
  <si>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</si>
  <si>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</si>
  <si>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</si>
  <si>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12 kuud</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</si>
  <si>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</si>
  <si>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</si>
  <si>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</si>
  <si>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</si>
  <si>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</si>
  <si>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</si>
  <si>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Kapitalikomponendi annuiteetmaksegraafik - Koidu tn 5 // Posti tn 22, Viljandi</t>
  </si>
  <si>
    <t>üürnik 1</t>
  </si>
  <si>
    <t>Kokku:</t>
  </si>
  <si>
    <t>Maksete algus</t>
  </si>
  <si>
    <t>Maksete arv</t>
  </si>
  <si>
    <t>kuud</t>
  </si>
  <si>
    <t>Kinnistu jääkmaksumus</t>
  </si>
  <si>
    <t>EUR (km-ta)</t>
  </si>
  <si>
    <t>Üürniku osakaal</t>
  </si>
  <si>
    <t>Kapitali algväärtus</t>
  </si>
  <si>
    <t>Kapitali lõppväärtus</t>
  </si>
  <si>
    <t>Kapitali tulumäär 2020 II pa</t>
  </si>
  <si>
    <t>Kuupäev</t>
  </si>
  <si>
    <t>Jrk nr</t>
  </si>
  <si>
    <t>Algjääk</t>
  </si>
  <si>
    <t>Intress</t>
  </si>
  <si>
    <t>Põhiosa</t>
  </si>
  <si>
    <t>Kap.komponent</t>
  </si>
  <si>
    <t>Lõppjääk</t>
  </si>
  <si>
    <t>Üür ja kõrvalteenuste tasu 01.11.2024 - 31.12.2025</t>
  </si>
  <si>
    <t>01.11.2024 - 31.12.2024</t>
  </si>
  <si>
    <t>2 kuud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</si>
</sst>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00%"/>
    <numFmt numFmtId="167" formatCode="d&quot;.&quot;mm&quot;.&quot;yyyy"/>
    <numFmt numFmtId="168" formatCode="#,##0.00&quot; &quot;;[Red]&quot;-&quot;#,##0.00&quot; &quot;"/>
    <numFmt numFmtId="169" formatCode="0.0%"/>
  </numFmts>
  <fonts count="29"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0"/>
      <color theme="1"/>
      <name val="Times New Roman"/>
      <family val="1"/>
    </font>
    <font>
      <b/>
      <sz val="11"/>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rgb="FF000000"/>
      <name val="Calibri"/>
      <family val="2"/>
    </font>
    <font>
      <b/>
      <sz val="14"/>
      <color rgb="FF000000"/>
      <name val="Calibri"/>
      <family val="2"/>
      <charset val="186"/>
    </font>
    <font>
      <b/>
      <sz val="14"/>
      <color theme="1"/>
      <name val="Times New Roman"/>
      <family val="1"/>
      <charset val="186"/>
    </font>
    <font>
      <i/>
      <sz val="10"/>
      <color theme="1"/>
      <name val="Times New Roman"/>
      <family val="1"/>
      <charset val="186"/>
    </font>
    <font>
      <b/>
      <sz val="11"/>
      <color theme="1"/>
      <name val="Times New Roman"/>
      <family val="1"/>
      <charset val="186"/>
    </font>
    <font>
      <sz val="1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6" fillId="0" borderId="0"/>
    <xf numFmtId="9" fontId="5" fillId="0" borderId="0" applyFont="0" applyFill="0" applyBorder="0" applyAlignment="0" applyProtection="0"/>
  </cellStyleXfs>
  <cellXfs count="154">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4" fontId="10" fillId="0" borderId="9" xfId="0" applyNumberFormat="1" applyFont="1" applyBorder="1"/>
    <xf numFmtId="3" fontId="10" fillId="0" borderId="0" xfId="0" applyNumberFormat="1" applyFont="1" applyAlignment="1">
      <alignment horizontal="right"/>
    </xf>
    <xf numFmtId="4" fontId="10" fillId="0" borderId="0" xfId="0" applyNumberFormat="1" applyFont="1" applyAlignment="1">
      <alignment horizontal="left"/>
    </xf>
    <xf numFmtId="4" fontId="10" fillId="0" borderId="14" xfId="0" applyNumberFormat="1" applyFont="1" applyBorder="1"/>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0" fontId="10" fillId="0" borderId="0" xfId="0" applyFont="1" applyAlignment="1">
      <alignment horizontal="left" wrapText="1"/>
    </xf>
    <xf numFmtId="0" fontId="9" fillId="0" borderId="0" xfId="0" applyFont="1" applyAlignment="1">
      <alignment horizontal="left" wrapText="1"/>
    </xf>
    <xf numFmtId="9" fontId="8" fillId="0" borderId="0" xfId="2" applyFont="1"/>
    <xf numFmtId="1" fontId="8" fillId="0" borderId="0" xfId="0" applyNumberFormat="1" applyFont="1"/>
    <xf numFmtId="0" fontId="13" fillId="0" borderId="0" xfId="0" applyFont="1" applyAlignment="1">
      <alignment vertical="center"/>
    </xf>
    <xf numFmtId="0" fontId="8" fillId="0" borderId="0" xfId="0" applyFont="1" applyAlignment="1">
      <alignment horizontal="center"/>
    </xf>
    <xf numFmtId="165" fontId="8" fillId="0" borderId="0" xfId="0" applyNumberFormat="1" applyFont="1"/>
    <xf numFmtId="165" fontId="10" fillId="0" borderId="0" xfId="0" applyNumberFormat="1" applyFont="1"/>
    <xf numFmtId="0" fontId="11" fillId="0" borderId="0" xfId="0" applyFont="1" applyAlignment="1">
      <alignment horizontal="right"/>
    </xf>
    <xf numFmtId="0" fontId="11" fillId="0" borderId="0" xfId="0"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4"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0" fontId="15" fillId="5" borderId="0" xfId="1" applyFont="1" applyFill="1"/>
    <xf numFmtId="4" fontId="6" fillId="5" borderId="0" xfId="1" applyNumberFormat="1" applyFill="1"/>
    <xf numFmtId="0" fontId="6" fillId="6" borderId="29" xfId="1" applyFill="1" applyBorder="1"/>
    <xf numFmtId="0" fontId="6" fillId="5" borderId="0" xfId="1" applyFill="1"/>
    <xf numFmtId="0" fontId="0" fillId="3" borderId="0" xfId="0" applyFill="1"/>
    <xf numFmtId="0" fontId="6" fillId="6" borderId="0" xfId="1" applyFill="1"/>
    <xf numFmtId="0" fontId="6" fillId="6" borderId="31" xfId="1" applyFill="1" applyBorder="1"/>
    <xf numFmtId="0" fontId="6" fillId="6" borderId="26" xfId="1" applyFill="1" applyBorder="1"/>
    <xf numFmtId="0" fontId="16" fillId="3" borderId="0" xfId="1" applyFont="1" applyFill="1"/>
    <xf numFmtId="166" fontId="6" fillId="6" borderId="0" xfId="1" applyNumberFormat="1" applyFill="1"/>
    <xf numFmtId="0" fontId="17" fillId="5" borderId="38" xfId="1" applyFont="1" applyFill="1" applyBorder="1" applyAlignment="1">
      <alignment horizontal="right"/>
    </xf>
    <xf numFmtId="167" fontId="18" fillId="5" borderId="0" xfId="1" applyNumberFormat="1" applyFont="1" applyFill="1"/>
    <xf numFmtId="168" fontId="6" fillId="5" borderId="0" xfId="1" applyNumberFormat="1" applyFill="1"/>
    <xf numFmtId="0" fontId="7" fillId="3" borderId="0" xfId="0" applyFont="1" applyFill="1" applyProtection="1">
      <protection hidden="1"/>
    </xf>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0" fontId="19" fillId="7" borderId="0" xfId="0" applyFont="1" applyFill="1" applyProtection="1">
      <protection hidden="1"/>
    </xf>
    <xf numFmtId="0" fontId="0" fillId="7" borderId="0" xfId="0" applyFill="1"/>
    <xf numFmtId="0" fontId="19" fillId="7" borderId="0" xfId="0" applyFont="1" applyFill="1" applyProtection="1">
      <protection locked="0" hidden="1"/>
    </xf>
    <xf numFmtId="164" fontId="19" fillId="7" borderId="0" xfId="0" applyNumberFormat="1" applyFont="1" applyFill="1" applyProtection="1">
      <protection hidden="1"/>
    </xf>
    <xf numFmtId="169" fontId="5" fillId="7" borderId="0" xfId="2" applyNumberFormat="1" applyFont="1" applyFill="1"/>
    <xf numFmtId="0" fontId="7" fillId="7" borderId="0" xfId="0" applyFont="1" applyFill="1" applyProtection="1">
      <protection hidden="1"/>
    </xf>
    <xf numFmtId="164" fontId="7" fillId="7" borderId="0" xfId="0" applyNumberFormat="1" applyFont="1" applyFill="1" applyProtection="1">
      <protection hidden="1"/>
    </xf>
    <xf numFmtId="168" fontId="0" fillId="3" borderId="0" xfId="0" applyNumberFormat="1" applyFill="1"/>
    <xf numFmtId="2" fontId="0" fillId="3" borderId="0" xfId="0" applyNumberFormat="1" applyFill="1"/>
    <xf numFmtId="4" fontId="0" fillId="3" borderId="0" xfId="0" applyNumberFormat="1" applyFill="1"/>
    <xf numFmtId="4" fontId="8" fillId="0" borderId="9" xfId="0" applyNumberFormat="1" applyFont="1" applyBorder="1" applyAlignment="1">
      <alignment horizontal="right"/>
    </xf>
    <xf numFmtId="4" fontId="8" fillId="0" borderId="6" xfId="0" applyNumberFormat="1" applyFont="1" applyBorder="1" applyAlignment="1">
      <alignment horizontal="right" wrapText="1"/>
    </xf>
    <xf numFmtId="0" fontId="20" fillId="0" borderId="0" xfId="0" applyFont="1"/>
    <xf numFmtId="4" fontId="8" fillId="0" borderId="33" xfId="0" applyNumberFormat="1" applyFont="1" applyBorder="1" applyAlignment="1">
      <alignment horizontal="center" vertical="center" wrapText="1"/>
    </xf>
    <xf numFmtId="4" fontId="8" fillId="0" borderId="6" xfId="0" applyNumberFormat="1" applyFont="1" applyBorder="1" applyAlignment="1">
      <alignment vertical="center" wrapText="1"/>
    </xf>
    <xf numFmtId="4" fontId="21" fillId="3" borderId="21" xfId="0" applyNumberFormat="1" applyFont="1" applyFill="1" applyBorder="1" applyAlignment="1">
      <alignment vertical="center" wrapText="1"/>
    </xf>
    <xf numFmtId="4" fontId="22" fillId="4" borderId="14" xfId="0" applyNumberFormat="1" applyFont="1" applyFill="1" applyBorder="1" applyAlignment="1">
      <alignment horizontal="right"/>
    </xf>
    <xf numFmtId="4" fontId="22" fillId="4" borderId="15" xfId="0" applyNumberFormat="1" applyFont="1" applyFill="1" applyBorder="1" applyAlignment="1">
      <alignment horizontal="right"/>
    </xf>
    <xf numFmtId="3" fontId="2" fillId="0" borderId="1" xfId="0" applyNumberFormat="1" applyFont="1" applyBorder="1" applyAlignment="1">
      <alignment horizontal="right"/>
    </xf>
    <xf numFmtId="0" fontId="23" fillId="5" borderId="0" xfId="1" applyFont="1" applyFill="1"/>
    <xf numFmtId="4" fontId="24" fillId="5" borderId="0" xfId="1" applyNumberFormat="1" applyFont="1" applyFill="1"/>
    <xf numFmtId="0" fontId="27" fillId="0" borderId="0" xfId="0" applyFont="1" applyAlignment="1">
      <alignment horizontal="right"/>
    </xf>
    <xf numFmtId="4" fontId="21" fillId="3" borderId="6" xfId="0" applyNumberFormat="1" applyFont="1" applyFill="1" applyBorder="1" applyAlignment="1">
      <alignment horizontal="right" wrapText="1"/>
    </xf>
    <xf numFmtId="0" fontId="4" fillId="6" borderId="27" xfId="1" applyFont="1" applyFill="1" applyBorder="1"/>
    <xf numFmtId="0" fontId="4" fillId="5" borderId="28" xfId="1" applyFont="1" applyFill="1" applyBorder="1"/>
    <xf numFmtId="0" fontId="28" fillId="3" borderId="28" xfId="0" applyFont="1" applyFill="1" applyBorder="1"/>
    <xf numFmtId="167" fontId="4" fillId="6" borderId="28" xfId="1" applyNumberFormat="1" applyFont="1" applyFill="1" applyBorder="1"/>
    <xf numFmtId="0" fontId="4" fillId="6" borderId="30" xfId="1" applyFont="1" applyFill="1" applyBorder="1"/>
    <xf numFmtId="0" fontId="28" fillId="3" borderId="0" xfId="0" applyFont="1" applyFill="1"/>
    <xf numFmtId="0" fontId="4" fillId="6" borderId="0" xfId="1" applyFont="1" applyFill="1"/>
    <xf numFmtId="167" fontId="28" fillId="3" borderId="0" xfId="0" applyNumberFormat="1" applyFont="1" applyFill="1"/>
    <xf numFmtId="3" fontId="4" fillId="6" borderId="0" xfId="1" applyNumberFormat="1" applyFont="1" applyFill="1"/>
    <xf numFmtId="10" fontId="4" fillId="6" borderId="0" xfId="2" applyNumberFormat="1" applyFont="1" applyFill="1" applyBorder="1"/>
    <xf numFmtId="4" fontId="4" fillId="6" borderId="0" xfId="1" applyNumberFormat="1" applyFont="1" applyFill="1"/>
    <xf numFmtId="0" fontId="4" fillId="6" borderId="24" xfId="1" applyFont="1" applyFill="1" applyBorder="1"/>
    <xf numFmtId="0" fontId="4" fillId="5" borderId="32" xfId="1" applyFont="1" applyFill="1" applyBorder="1"/>
    <xf numFmtId="0" fontId="28" fillId="3" borderId="32" xfId="0" applyFont="1" applyFill="1" applyBorder="1"/>
    <xf numFmtId="0" fontId="10" fillId="0" borderId="0" xfId="0" applyFont="1" applyAlignment="1">
      <alignment horizontal="right"/>
    </xf>
    <xf numFmtId="3" fontId="2" fillId="0" borderId="0" xfId="0" applyNumberFormat="1" applyFont="1" applyAlignment="1">
      <alignment horizontal="right"/>
    </xf>
    <xf numFmtId="164" fontId="2" fillId="0" borderId="1" xfId="0" applyNumberFormat="1" applyFont="1" applyBorder="1" applyAlignment="1">
      <alignment horizontal="right"/>
    </xf>
    <xf numFmtId="4" fontId="8" fillId="3" borderId="21" xfId="0" applyNumberFormat="1" applyFont="1" applyFill="1" applyBorder="1" applyAlignment="1">
      <alignment wrapText="1"/>
    </xf>
    <xf numFmtId="4" fontId="8" fillId="3" borderId="6" xfId="0" applyNumberFormat="1" applyFont="1" applyFill="1" applyBorder="1" applyAlignment="1">
      <alignment horizontal="right" wrapText="1"/>
    </xf>
    <xf numFmtId="169" fontId="4" fillId="6" borderId="32" xfId="1" applyNumberFormat="1" applyFont="1" applyFill="1" applyBorder="1"/>
    <xf numFmtId="0" fontId="25" fillId="0" borderId="0" xfId="0" applyFont="1" applyAlignment="1">
      <alignment horizontal="center" wrapText="1"/>
    </xf>
    <xf numFmtId="0" fontId="27" fillId="0" borderId="39" xfId="0" applyFont="1" applyBorder="1" applyAlignment="1">
      <alignment horizontal="center"/>
    </xf>
    <xf numFmtId="0" fontId="27" fillId="0" borderId="40" xfId="0" applyFont="1" applyBorder="1" applyAlignment="1">
      <alignment horizontal="center"/>
    </xf>
    <xf numFmtId="0" fontId="1"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26" fillId="0" borderId="0" xfId="0" applyFont="1" applyAlignment="1">
      <alignment horizontal="left" vertical="center" wrapText="1"/>
    </xf>
    <xf numFmtId="0" fontId="8" fillId="0" borderId="1" xfId="0" applyFont="1" applyBorder="1"/>
    <xf numFmtId="0" fontId="8" fillId="0" borderId="16" xfId="0" applyFont="1" applyBorder="1"/>
    <xf numFmtId="4" fontId="1" fillId="0" borderId="33" xfId="0" applyNumberFormat="1" applyFont="1" applyBorder="1" applyAlignment="1">
      <alignment horizontal="center" vertical="center" wrapText="1"/>
    </xf>
    <xf numFmtId="4" fontId="1" fillId="0" borderId="35" xfId="0" applyNumberFormat="1" applyFont="1" applyBorder="1" applyAlignment="1">
      <alignment horizontal="center" vertical="center" wrapText="1"/>
    </xf>
    <xf numFmtId="4" fontId="1" fillId="0" borderId="34" xfId="0" applyNumberFormat="1" applyFont="1" applyBorder="1" applyAlignment="1">
      <alignment horizontal="center" vertical="center" wrapText="1"/>
    </xf>
    <xf numFmtId="0" fontId="8" fillId="0" borderId="8" xfId="0" applyFont="1" applyBorder="1"/>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cellXfs>
  <cellStyles count="3">
    <cellStyle name="Normaallaad 4" xfId="1" xr:uid="{00000000-0005-0000-0000-000001000000}"/>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2"/>
  <sheetViews>
    <sheetView tabSelected="1" zoomScale="90" zoomScaleNormal="90" workbookViewId="0"/>
  </sheetViews>
  <sheetFormatPr defaultColWidth="9.1796875" defaultRowHeight="14" x14ac:dyDescent="0.3"/>
  <cols>
    <col min="1" max="1" width="5.453125" style="1" customWidth="1"/>
    <col min="2" max="2" width="7.7265625" style="1" customWidth="1"/>
    <col min="3" max="3" width="7.81640625" style="1" customWidth="1"/>
    <col min="4" max="4" width="58.7265625" style="1" customWidth="1"/>
    <col min="5" max="8" width="17" style="1" customWidth="1"/>
    <col min="9" max="9" width="26" style="1" customWidth="1"/>
    <col min="10" max="10" width="22.453125" style="1" customWidth="1"/>
    <col min="11" max="11" width="9.1796875" style="1" customWidth="1"/>
    <col min="12" max="12" width="8.54296875" style="1" customWidth="1"/>
    <col min="13" max="13" width="9.1796875" style="1"/>
    <col min="14" max="14" width="11.26953125" style="1" bestFit="1" customWidth="1"/>
    <col min="15" max="15" width="10.1796875" style="1" bestFit="1" customWidth="1"/>
    <col min="16" max="16384" width="9.1796875" style="1"/>
  </cols>
  <sheetData>
    <row r="1" spans="1:17" x14ac:dyDescent="0.3">
      <c r="J1" s="111" t="s">
        <v>0</v>
      </c>
    </row>
    <row r="2" spans="1:17" ht="15" customHeight="1" x14ac:dyDescent="0.3">
      <c r="J2" s="111" t="s">
        <v>1</v>
      </c>
    </row>
    <row r="3" spans="1:17" ht="15" customHeight="1" x14ac:dyDescent="0.3">
      <c r="H3" s="111"/>
    </row>
    <row r="4" spans="1:17" ht="17.5" customHeight="1" x14ac:dyDescent="0.35">
      <c r="A4" s="133" t="s">
        <v>64</v>
      </c>
      <c r="B4" s="133"/>
      <c r="C4" s="133"/>
      <c r="D4" s="133"/>
      <c r="E4" s="133"/>
      <c r="F4" s="133"/>
      <c r="G4" s="133"/>
      <c r="H4" s="133"/>
      <c r="I4" s="133"/>
      <c r="J4" s="133"/>
    </row>
    <row r="5" spans="1:17" ht="16.5" customHeight="1" x14ac:dyDescent="0.3"/>
    <row r="6" spans="1:17" x14ac:dyDescent="0.3">
      <c r="C6" s="3" t="s">
        <v>2</v>
      </c>
      <c r="D6" s="6" t="s">
        <v>3</v>
      </c>
      <c r="K6" s="57"/>
      <c r="L6" s="58"/>
    </row>
    <row r="7" spans="1:17" x14ac:dyDescent="0.3">
      <c r="C7" s="3" t="s">
        <v>4</v>
      </c>
      <c r="D7" s="4" t="s">
        <v>5</v>
      </c>
      <c r="H7" s="59"/>
      <c r="K7" s="57"/>
      <c r="L7" s="58"/>
      <c r="N7" s="60"/>
    </row>
    <row r="8" spans="1:17" ht="15.5" x14ac:dyDescent="0.35">
      <c r="H8" s="2"/>
      <c r="I8" s="7"/>
      <c r="J8" s="7"/>
      <c r="K8" s="57"/>
      <c r="L8" s="58"/>
      <c r="M8" s="3"/>
      <c r="N8" s="60"/>
    </row>
    <row r="9" spans="1:17" ht="16.5" x14ac:dyDescent="0.3">
      <c r="D9" s="5" t="s">
        <v>6</v>
      </c>
      <c r="E9" s="129">
        <v>175.2</v>
      </c>
      <c r="F9" s="6" t="s">
        <v>7</v>
      </c>
      <c r="G9" s="7"/>
      <c r="J9" s="61"/>
    </row>
    <row r="10" spans="1:17" ht="16.5" x14ac:dyDescent="0.3">
      <c r="D10" s="5" t="s">
        <v>8</v>
      </c>
      <c r="E10" s="108">
        <v>2581</v>
      </c>
      <c r="F10" s="6" t="s">
        <v>7</v>
      </c>
      <c r="G10" s="7"/>
      <c r="I10" s="7"/>
      <c r="J10" s="62"/>
      <c r="M10" s="7"/>
    </row>
    <row r="11" spans="1:17" ht="14.5" thickBot="1" x14ac:dyDescent="0.35">
      <c r="D11" s="127"/>
      <c r="E11" s="128"/>
      <c r="F11" s="7"/>
      <c r="G11" s="7"/>
      <c r="I11" s="7"/>
      <c r="J11" s="62"/>
      <c r="M11" s="7"/>
    </row>
    <row r="12" spans="1:17" ht="14.5" thickBot="1" x14ac:dyDescent="0.35">
      <c r="D12" s="7"/>
      <c r="E12" s="134" t="s">
        <v>65</v>
      </c>
      <c r="F12" s="135"/>
      <c r="G12" s="134" t="s">
        <v>9</v>
      </c>
      <c r="H12" s="135"/>
      <c r="M12" s="63"/>
      <c r="N12" s="64"/>
    </row>
    <row r="13" spans="1:17" ht="16.5" x14ac:dyDescent="0.3">
      <c r="B13" s="8" t="s">
        <v>10</v>
      </c>
      <c r="C13" s="47"/>
      <c r="D13" s="47"/>
      <c r="E13" s="9" t="s">
        <v>11</v>
      </c>
      <c r="F13" s="43" t="s">
        <v>12</v>
      </c>
      <c r="G13" s="9" t="s">
        <v>11</v>
      </c>
      <c r="H13" s="43" t="s">
        <v>12</v>
      </c>
      <c r="I13" s="40" t="s">
        <v>13</v>
      </c>
      <c r="J13" s="10" t="s">
        <v>14</v>
      </c>
      <c r="P13" s="64"/>
    </row>
    <row r="14" spans="1:17" ht="15" customHeight="1" x14ac:dyDescent="0.3">
      <c r="B14" s="46"/>
      <c r="C14" s="65" t="s">
        <v>15</v>
      </c>
      <c r="D14" s="66"/>
      <c r="E14" s="101">
        <f>F14/$E$9</f>
        <v>4.4607305936073063</v>
      </c>
      <c r="F14" s="130">
        <f>'Annuiteetgraafik BIL'!F17</f>
        <v>781.52</v>
      </c>
      <c r="G14" s="131">
        <f>H14/$E$9</f>
        <v>4.4607305936073063</v>
      </c>
      <c r="H14" s="130">
        <f>F14</f>
        <v>781.52</v>
      </c>
      <c r="I14" s="140" t="s">
        <v>16</v>
      </c>
      <c r="J14" s="149"/>
      <c r="K14" s="67"/>
      <c r="O14" s="3"/>
      <c r="P14" s="67"/>
      <c r="Q14" s="68"/>
    </row>
    <row r="15" spans="1:17" ht="15" customHeight="1" x14ac:dyDescent="0.3">
      <c r="B15" s="12">
        <v>400</v>
      </c>
      <c r="C15" s="143" t="s">
        <v>17</v>
      </c>
      <c r="D15" s="144"/>
      <c r="E15" s="101">
        <v>1.6452454337899542</v>
      </c>
      <c r="F15" s="44">
        <f>E15*E9</f>
        <v>288.24699999999996</v>
      </c>
      <c r="G15" s="101">
        <v>1.6452454337899542</v>
      </c>
      <c r="H15" s="44">
        <f>G15*E9</f>
        <v>288.24699999999996</v>
      </c>
      <c r="I15" s="141"/>
      <c r="J15" s="150"/>
      <c r="O15" s="3"/>
      <c r="P15" s="67"/>
      <c r="Q15" s="68"/>
    </row>
    <row r="16" spans="1:17" ht="15" customHeight="1" x14ac:dyDescent="0.3">
      <c r="B16" s="12">
        <v>100</v>
      </c>
      <c r="C16" s="48" t="s">
        <v>18</v>
      </c>
      <c r="D16" s="49"/>
      <c r="E16" s="101">
        <f t="shared" ref="E16:E18" si="0">F16/$E$9</f>
        <v>0.33179509132420099</v>
      </c>
      <c r="F16" s="44">
        <v>58.130500000000005</v>
      </c>
      <c r="G16" s="101">
        <f t="shared" ref="G16:G18" si="1">H16/$E$9</f>
        <v>0.3417505707762557</v>
      </c>
      <c r="H16" s="44">
        <v>59.874699999999997</v>
      </c>
      <c r="I16" s="145" t="s">
        <v>19</v>
      </c>
      <c r="J16" s="150"/>
      <c r="K16" s="67"/>
      <c r="O16" s="3"/>
      <c r="P16" s="67"/>
      <c r="Q16" s="68"/>
    </row>
    <row r="17" spans="2:17" ht="15" customHeight="1" x14ac:dyDescent="0.3">
      <c r="B17" s="12">
        <v>200</v>
      </c>
      <c r="C17" s="11" t="s">
        <v>20</v>
      </c>
      <c r="D17" s="39"/>
      <c r="E17" s="101">
        <f t="shared" si="0"/>
        <v>0.6220804794520548</v>
      </c>
      <c r="F17" s="44">
        <v>108.98849999999999</v>
      </c>
      <c r="G17" s="101">
        <f t="shared" si="1"/>
        <v>0.64072602739726037</v>
      </c>
      <c r="H17" s="44">
        <v>112.2552</v>
      </c>
      <c r="I17" s="146"/>
      <c r="J17" s="150"/>
      <c r="K17" s="67"/>
      <c r="O17" s="3"/>
      <c r="P17" s="67"/>
      <c r="Q17" s="68"/>
    </row>
    <row r="18" spans="2:17" ht="15" customHeight="1" x14ac:dyDescent="0.3">
      <c r="B18" s="12">
        <v>500</v>
      </c>
      <c r="C18" s="11" t="s">
        <v>21</v>
      </c>
      <c r="D18" s="39"/>
      <c r="E18" s="101">
        <f t="shared" si="0"/>
        <v>1.0377853881278539E-2</v>
      </c>
      <c r="F18" s="44">
        <v>1.8182</v>
      </c>
      <c r="G18" s="101">
        <f t="shared" si="1"/>
        <v>1.0665525114155252E-2</v>
      </c>
      <c r="H18" s="44">
        <v>1.8686</v>
      </c>
      <c r="I18" s="147"/>
      <c r="J18" s="151"/>
      <c r="K18" s="67"/>
      <c r="O18" s="3"/>
      <c r="P18" s="67"/>
      <c r="Q18" s="68"/>
    </row>
    <row r="19" spans="2:17" x14ac:dyDescent="0.3">
      <c r="B19" s="13"/>
      <c r="C19" s="14" t="s">
        <v>22</v>
      </c>
      <c r="D19" s="14"/>
      <c r="E19" s="15">
        <f>SUM(E14:E18)</f>
        <v>7.0702294520547948</v>
      </c>
      <c r="F19" s="45">
        <f>SUM(F14:F18)</f>
        <v>1238.7041999999997</v>
      </c>
      <c r="G19" s="15">
        <f>SUM(G14:G18)</f>
        <v>7.0991181506849319</v>
      </c>
      <c r="H19" s="45">
        <f>SUM(H14:H18)</f>
        <v>1243.7655</v>
      </c>
      <c r="I19" s="41"/>
      <c r="J19" s="16"/>
      <c r="K19" s="67"/>
      <c r="P19" s="67"/>
      <c r="Q19" s="68"/>
    </row>
    <row r="20" spans="2:17" x14ac:dyDescent="0.3">
      <c r="B20" s="17"/>
      <c r="C20" s="18"/>
      <c r="D20" s="18"/>
      <c r="E20" s="19"/>
      <c r="F20" s="51"/>
      <c r="G20" s="19"/>
      <c r="H20" s="51"/>
      <c r="I20" s="54"/>
      <c r="J20" s="20"/>
      <c r="K20" s="67"/>
      <c r="P20" s="67"/>
      <c r="Q20" s="68"/>
    </row>
    <row r="21" spans="2:17" ht="16.5" x14ac:dyDescent="0.3">
      <c r="B21" s="21" t="s">
        <v>23</v>
      </c>
      <c r="C21" s="14"/>
      <c r="D21" s="14"/>
      <c r="E21" s="22" t="s">
        <v>11</v>
      </c>
      <c r="F21" s="50" t="s">
        <v>12</v>
      </c>
      <c r="G21" s="22" t="s">
        <v>11</v>
      </c>
      <c r="H21" s="50" t="s">
        <v>12</v>
      </c>
      <c r="I21" s="52" t="s">
        <v>13</v>
      </c>
      <c r="J21" s="23" t="s">
        <v>14</v>
      </c>
      <c r="K21" s="67"/>
      <c r="P21" s="67"/>
      <c r="Q21" s="68"/>
    </row>
    <row r="22" spans="2:17" x14ac:dyDescent="0.3">
      <c r="B22" s="12">
        <v>300</v>
      </c>
      <c r="C22" s="144" t="s">
        <v>24</v>
      </c>
      <c r="D22" s="148"/>
      <c r="E22" s="112">
        <f>F22/$E$9</f>
        <v>1.8487819634703195</v>
      </c>
      <c r="F22" s="105">
        <v>323.90659999999997</v>
      </c>
      <c r="G22" s="112">
        <f>H22/$E$9</f>
        <v>2.16339098173516</v>
      </c>
      <c r="H22" s="105">
        <v>379.02610000000004</v>
      </c>
      <c r="I22" s="103" t="s">
        <v>25</v>
      </c>
      <c r="J22" s="136" t="s">
        <v>26</v>
      </c>
      <c r="O22" s="3"/>
      <c r="P22" s="67"/>
      <c r="Q22" s="68"/>
    </row>
    <row r="23" spans="2:17" ht="15" customHeight="1" x14ac:dyDescent="0.3">
      <c r="B23" s="12">
        <v>600</v>
      </c>
      <c r="C23" s="11" t="s">
        <v>27</v>
      </c>
      <c r="D23" s="39"/>
      <c r="E23" s="112"/>
      <c r="F23" s="105"/>
      <c r="G23" s="112"/>
      <c r="H23" s="105"/>
      <c r="I23" s="104"/>
      <c r="J23" s="137"/>
      <c r="K23" s="67"/>
      <c r="O23" s="3"/>
      <c r="P23" s="67"/>
      <c r="Q23" s="68"/>
    </row>
    <row r="24" spans="2:17" ht="15" customHeight="1" x14ac:dyDescent="0.3">
      <c r="B24" s="12"/>
      <c r="C24" s="11">
        <v>610</v>
      </c>
      <c r="D24" s="39" t="s">
        <v>28</v>
      </c>
      <c r="E24" s="112">
        <f t="shared" ref="E24:E27" si="2">F24/$E$9</f>
        <v>0.92414383561643842</v>
      </c>
      <c r="F24" s="105">
        <v>161.91</v>
      </c>
      <c r="G24" s="112">
        <f t="shared" ref="G24:G27" si="3">H24/$E$9</f>
        <v>0.58784170049086759</v>
      </c>
      <c r="H24" s="105">
        <v>102.98986592599999</v>
      </c>
      <c r="I24" s="152" t="s">
        <v>29</v>
      </c>
      <c r="J24" s="137"/>
      <c r="K24" s="67"/>
      <c r="O24" s="3"/>
      <c r="P24" s="67"/>
      <c r="Q24" s="68"/>
    </row>
    <row r="25" spans="2:17" x14ac:dyDescent="0.3">
      <c r="B25" s="12"/>
      <c r="C25" s="11">
        <v>620</v>
      </c>
      <c r="D25" s="39" t="s">
        <v>30</v>
      </c>
      <c r="E25" s="112">
        <f t="shared" si="2"/>
        <v>2.1195205479452057</v>
      </c>
      <c r="F25" s="105">
        <v>371.34000000000003</v>
      </c>
      <c r="G25" s="112">
        <f t="shared" si="3"/>
        <v>1.4570074765353882</v>
      </c>
      <c r="H25" s="105">
        <v>255.267709889</v>
      </c>
      <c r="I25" s="153"/>
      <c r="J25" s="137"/>
      <c r="K25" s="67"/>
      <c r="O25" s="3"/>
      <c r="P25" s="67"/>
      <c r="Q25" s="68"/>
    </row>
    <row r="26" spans="2:17" x14ac:dyDescent="0.3">
      <c r="B26" s="12"/>
      <c r="C26" s="11">
        <v>630</v>
      </c>
      <c r="D26" s="39" t="s">
        <v>31</v>
      </c>
      <c r="E26" s="112">
        <f t="shared" si="2"/>
        <v>1.3926940639269407E-2</v>
      </c>
      <c r="F26" s="105">
        <v>2.44</v>
      </c>
      <c r="G26" s="112">
        <f t="shared" si="3"/>
        <v>1.7745164925799087E-2</v>
      </c>
      <c r="H26" s="105">
        <v>3.1089528949999998</v>
      </c>
      <c r="I26" s="153"/>
      <c r="J26" s="137"/>
      <c r="K26" s="67"/>
      <c r="O26" s="3"/>
      <c r="P26" s="67"/>
      <c r="Q26" s="68"/>
    </row>
    <row r="27" spans="2:17" x14ac:dyDescent="0.3">
      <c r="B27" s="12">
        <v>700</v>
      </c>
      <c r="C27" s="144" t="s">
        <v>32</v>
      </c>
      <c r="D27" s="148"/>
      <c r="E27" s="112">
        <f t="shared" si="2"/>
        <v>1.2112442922374431E-2</v>
      </c>
      <c r="F27" s="105">
        <v>2.1221000000000001</v>
      </c>
      <c r="G27" s="112">
        <f t="shared" si="3"/>
        <v>1.2800228310502284E-2</v>
      </c>
      <c r="H27" s="105">
        <v>2.2425999999999999</v>
      </c>
      <c r="I27" s="103" t="s">
        <v>25</v>
      </c>
      <c r="J27" s="137"/>
      <c r="K27" s="67"/>
      <c r="O27" s="3"/>
      <c r="P27" s="67"/>
      <c r="Q27" s="68"/>
    </row>
    <row r="28" spans="2:17" ht="14.5" thickBot="1" x14ac:dyDescent="0.35">
      <c r="B28" s="24"/>
      <c r="C28" s="25" t="s">
        <v>33</v>
      </c>
      <c r="D28" s="25"/>
      <c r="E28" s="106">
        <f>SUM(E22:E27)</f>
        <v>4.9184857305936074</v>
      </c>
      <c r="F28" s="107">
        <f>SUM(F22:F27)</f>
        <v>861.71870000000013</v>
      </c>
      <c r="G28" s="106">
        <f>SUM(G22:G27)</f>
        <v>4.2387855519977169</v>
      </c>
      <c r="H28" s="107">
        <f>SUM(H22:H27)</f>
        <v>742.63522871000009</v>
      </c>
      <c r="I28" s="42"/>
      <c r="J28" s="26"/>
      <c r="K28" s="67"/>
      <c r="P28" s="67"/>
      <c r="Q28" s="68"/>
    </row>
    <row r="29" spans="2:17" ht="17.25" customHeight="1" x14ac:dyDescent="0.3">
      <c r="B29" s="27"/>
      <c r="C29" s="7"/>
      <c r="D29" s="7"/>
      <c r="E29" s="28"/>
      <c r="F29" s="29"/>
      <c r="G29" s="28"/>
      <c r="H29" s="29"/>
      <c r="I29" s="30"/>
      <c r="K29" s="67"/>
    </row>
    <row r="30" spans="2:17" x14ac:dyDescent="0.3">
      <c r="B30" s="138" t="s">
        <v>34</v>
      </c>
      <c r="C30" s="138"/>
      <c r="D30" s="138"/>
      <c r="E30" s="28">
        <f>E28+E19</f>
        <v>11.988715182648402</v>
      </c>
      <c r="F30" s="29">
        <f>F28+F19</f>
        <v>2100.4228999999996</v>
      </c>
      <c r="G30" s="28">
        <f>G28+G19</f>
        <v>11.337903702682649</v>
      </c>
      <c r="H30" s="29">
        <f>H28+H19</f>
        <v>1986.4007287100001</v>
      </c>
      <c r="I30" s="30"/>
    </row>
    <row r="31" spans="2:17" x14ac:dyDescent="0.3">
      <c r="B31" s="27" t="s">
        <v>35</v>
      </c>
      <c r="C31" s="55"/>
      <c r="D31" s="31">
        <v>0.22</v>
      </c>
      <c r="E31" s="100">
        <f>E30*D31</f>
        <v>2.6375173401826486</v>
      </c>
      <c r="F31" s="29">
        <f>F30*D31</f>
        <v>462.09303799999992</v>
      </c>
      <c r="G31" s="100">
        <f>G30*D31</f>
        <v>2.4943388145901828</v>
      </c>
      <c r="H31" s="29">
        <f>H30*D31</f>
        <v>437.00816031620002</v>
      </c>
    </row>
    <row r="32" spans="2:17" x14ac:dyDescent="0.3">
      <c r="B32" s="7" t="s">
        <v>36</v>
      </c>
      <c r="C32" s="7"/>
      <c r="D32" s="7"/>
      <c r="E32" s="28">
        <f>E31+E30</f>
        <v>14.626232522831051</v>
      </c>
      <c r="F32" s="29">
        <f>F31+F30</f>
        <v>2562.5159379999996</v>
      </c>
      <c r="G32" s="28">
        <f>G31+G30</f>
        <v>13.832242517272832</v>
      </c>
      <c r="H32" s="29">
        <f>H31+H30</f>
        <v>2423.4088890262001</v>
      </c>
      <c r="I32" s="30"/>
    </row>
    <row r="33" spans="2:10" x14ac:dyDescent="0.3">
      <c r="B33" s="7" t="s">
        <v>37</v>
      </c>
      <c r="C33" s="7"/>
      <c r="D33" s="7"/>
      <c r="E33" s="32" t="s">
        <v>66</v>
      </c>
      <c r="F33" s="29">
        <f>F30*2</f>
        <v>4200.8457999999991</v>
      </c>
      <c r="G33" s="32" t="s">
        <v>38</v>
      </c>
      <c r="H33" s="29">
        <f>H30*12</f>
        <v>23836.80874452</v>
      </c>
      <c r="I33" s="33"/>
      <c r="J33" s="34"/>
    </row>
    <row r="34" spans="2:10" ht="14.5" thickBot="1" x14ac:dyDescent="0.35">
      <c r="B34" s="7" t="s">
        <v>39</v>
      </c>
      <c r="C34" s="7"/>
      <c r="D34" s="7"/>
      <c r="E34" s="35" t="s">
        <v>66</v>
      </c>
      <c r="F34" s="36">
        <f>F32*2</f>
        <v>5125.0318759999991</v>
      </c>
      <c r="G34" s="35" t="s">
        <v>38</v>
      </c>
      <c r="H34" s="36">
        <f>H32*12</f>
        <v>29080.906668314401</v>
      </c>
      <c r="I34" s="37"/>
      <c r="J34" s="38"/>
    </row>
    <row r="35" spans="2:10" ht="15.5" x14ac:dyDescent="0.35">
      <c r="B35" s="139"/>
      <c r="C35" s="139"/>
      <c r="D35" s="139"/>
      <c r="E35" s="139"/>
      <c r="F35" s="139"/>
      <c r="G35" s="56"/>
      <c r="H35" s="2"/>
    </row>
    <row r="36" spans="2:10" ht="57" customHeight="1" x14ac:dyDescent="0.3">
      <c r="B36" s="142" t="s">
        <v>40</v>
      </c>
      <c r="C36" s="142"/>
      <c r="D36" s="142"/>
      <c r="E36" s="142"/>
      <c r="F36" s="142"/>
      <c r="G36" s="142"/>
      <c r="H36" s="142"/>
      <c r="I36" s="142"/>
      <c r="J36" s="142"/>
    </row>
    <row r="37" spans="2:10" ht="15.5" x14ac:dyDescent="0.35">
      <c r="B37" s="102"/>
      <c r="C37" s="2"/>
      <c r="D37" s="2"/>
      <c r="E37" s="2"/>
      <c r="F37" s="2"/>
      <c r="G37" s="2"/>
      <c r="H37" s="2"/>
    </row>
    <row r="38" spans="2:10" ht="15.5" x14ac:dyDescent="0.35">
      <c r="B38" s="2"/>
      <c r="C38" s="2"/>
      <c r="D38" s="2"/>
      <c r="E38" s="2"/>
      <c r="F38" s="2"/>
      <c r="G38" s="2"/>
      <c r="H38" s="2"/>
    </row>
    <row r="39" spans="2:10" x14ac:dyDescent="0.3">
      <c r="B39" s="7" t="s">
        <v>41</v>
      </c>
      <c r="C39" s="7"/>
      <c r="D39" s="7"/>
      <c r="E39" s="7" t="s">
        <v>42</v>
      </c>
    </row>
    <row r="41" spans="2:10" x14ac:dyDescent="0.3">
      <c r="B41" s="53" t="s">
        <v>43</v>
      </c>
      <c r="C41" s="53"/>
      <c r="D41" s="53"/>
      <c r="E41" s="53" t="s">
        <v>43</v>
      </c>
      <c r="F41" s="53"/>
      <c r="G41" s="53"/>
    </row>
    <row r="42" spans="2:10" ht="15.5" x14ac:dyDescent="0.35">
      <c r="B42" s="2"/>
      <c r="C42" s="2"/>
      <c r="D42" s="2"/>
      <c r="E42" s="2"/>
      <c r="F42" s="2"/>
      <c r="G42" s="2"/>
      <c r="H42" s="2"/>
    </row>
  </sheetData>
  <mergeCells count="14">
    <mergeCell ref="B35:F35"/>
    <mergeCell ref="I14:I15"/>
    <mergeCell ref="B36:J36"/>
    <mergeCell ref="C15:D15"/>
    <mergeCell ref="I16:I18"/>
    <mergeCell ref="C22:D22"/>
    <mergeCell ref="C27:D27"/>
    <mergeCell ref="J14:J18"/>
    <mergeCell ref="I24:I26"/>
    <mergeCell ref="A4:J4"/>
    <mergeCell ref="E12:F12"/>
    <mergeCell ref="G12:H12"/>
    <mergeCell ref="J22:J27"/>
    <mergeCell ref="B30:D3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8B78C-0DFA-4798-A4CB-46FEB5415FB1}">
  <dimension ref="A1:P136"/>
  <sheetViews>
    <sheetView workbookViewId="0">
      <selection activeCell="B4" sqref="B4"/>
    </sheetView>
  </sheetViews>
  <sheetFormatPr defaultColWidth="9.1796875" defaultRowHeight="14.5" x14ac:dyDescent="0.35"/>
  <cols>
    <col min="1" max="1" width="9.1796875" style="77"/>
    <col min="2" max="2" width="7.81640625" style="77" customWidth="1"/>
    <col min="3" max="3" width="14.7265625" style="77" customWidth="1"/>
    <col min="4" max="4" width="14.26953125" style="77" customWidth="1"/>
    <col min="5" max="7" width="14.7265625" style="77" customWidth="1"/>
    <col min="8" max="10" width="9.1796875" style="77"/>
    <col min="11" max="11" width="11" style="77" customWidth="1"/>
    <col min="12" max="16384" width="9.1796875" style="77"/>
  </cols>
  <sheetData>
    <row r="1" spans="1:16" x14ac:dyDescent="0.35">
      <c r="A1" s="69"/>
      <c r="B1" s="69"/>
      <c r="C1" s="69"/>
      <c r="D1" s="69"/>
      <c r="E1" s="69"/>
      <c r="F1" s="69"/>
      <c r="G1" s="70"/>
    </row>
    <row r="2" spans="1:16" x14ac:dyDescent="0.35">
      <c r="A2" s="69"/>
      <c r="B2" s="69"/>
      <c r="C2" s="69"/>
      <c r="D2" s="69"/>
      <c r="E2" s="69"/>
      <c r="F2" s="71"/>
      <c r="G2" s="72"/>
    </row>
    <row r="3" spans="1:16" x14ac:dyDescent="0.35">
      <c r="A3" s="69"/>
      <c r="B3" s="69"/>
      <c r="C3" s="69"/>
      <c r="D3" s="69"/>
      <c r="E3" s="69"/>
      <c r="F3" s="71"/>
      <c r="G3" s="72"/>
      <c r="K3" s="90" t="s">
        <v>2</v>
      </c>
      <c r="L3" s="90" t="s">
        <v>44</v>
      </c>
      <c r="M3" s="91"/>
    </row>
    <row r="4" spans="1:16" ht="18.5" x14ac:dyDescent="0.45">
      <c r="A4" s="69"/>
      <c r="B4" s="109" t="s">
        <v>45</v>
      </c>
      <c r="C4" s="69"/>
      <c r="D4" s="69"/>
      <c r="E4" s="73"/>
      <c r="F4" s="110"/>
      <c r="G4" s="69"/>
      <c r="K4" s="92" t="s">
        <v>46</v>
      </c>
      <c r="L4" s="93">
        <v>175.2</v>
      </c>
      <c r="M4" s="94">
        <f>L4/$L$5</f>
        <v>0.10914527784699725</v>
      </c>
      <c r="N4" s="99"/>
      <c r="O4" s="98"/>
    </row>
    <row r="5" spans="1:16" x14ac:dyDescent="0.35">
      <c r="A5" s="69"/>
      <c r="B5" s="69"/>
      <c r="C5" s="69"/>
      <c r="D5" s="69"/>
      <c r="E5" s="69"/>
      <c r="F5" s="74"/>
      <c r="G5" s="69"/>
      <c r="K5" s="95" t="s">
        <v>47</v>
      </c>
      <c r="L5" s="96">
        <v>1605.2</v>
      </c>
      <c r="M5" s="95"/>
      <c r="N5" s="97"/>
      <c r="O5" s="98"/>
    </row>
    <row r="6" spans="1:16" x14ac:dyDescent="0.35">
      <c r="A6" s="69"/>
      <c r="B6" s="113" t="s">
        <v>48</v>
      </c>
      <c r="C6" s="114"/>
      <c r="D6" s="115"/>
      <c r="E6" s="116">
        <v>45597</v>
      </c>
      <c r="F6" s="75"/>
      <c r="G6" s="69"/>
      <c r="M6" s="89"/>
      <c r="N6" s="86"/>
      <c r="O6" s="86"/>
    </row>
    <row r="7" spans="1:16" x14ac:dyDescent="0.35">
      <c r="A7" s="69"/>
      <c r="B7" s="117" t="s">
        <v>49</v>
      </c>
      <c r="C7" s="71"/>
      <c r="D7" s="118"/>
      <c r="E7" s="119">
        <v>74</v>
      </c>
      <c r="F7" s="79" t="s">
        <v>50</v>
      </c>
      <c r="G7" s="69"/>
      <c r="M7" s="89"/>
      <c r="N7" s="88"/>
      <c r="O7" s="88"/>
    </row>
    <row r="8" spans="1:16" x14ac:dyDescent="0.35">
      <c r="A8" s="69"/>
      <c r="B8" s="117" t="s">
        <v>51</v>
      </c>
      <c r="C8" s="71"/>
      <c r="D8" s="120">
        <f>E6-1</f>
        <v>45596</v>
      </c>
      <c r="E8" s="121">
        <v>641570.28000000142</v>
      </c>
      <c r="F8" s="79" t="s">
        <v>52</v>
      </c>
      <c r="G8" s="69"/>
      <c r="K8" s="87"/>
      <c r="L8" s="87"/>
      <c r="M8" s="88"/>
      <c r="N8" s="88"/>
      <c r="O8" s="88"/>
    </row>
    <row r="9" spans="1:16" x14ac:dyDescent="0.35">
      <c r="A9" s="69"/>
      <c r="B9" s="117" t="s">
        <v>51</v>
      </c>
      <c r="C9" s="71"/>
      <c r="D9" s="120">
        <f>EDATE(D8,E7)</f>
        <v>47848</v>
      </c>
      <c r="E9" s="121">
        <v>190520.30000000144</v>
      </c>
      <c r="F9" s="79" t="s">
        <v>52</v>
      </c>
      <c r="G9" s="69"/>
      <c r="K9" s="87"/>
      <c r="L9" s="87"/>
      <c r="M9" s="88"/>
      <c r="N9" s="88"/>
      <c r="O9" s="88"/>
    </row>
    <row r="10" spans="1:16" x14ac:dyDescent="0.35">
      <c r="A10" s="69"/>
      <c r="B10" s="117" t="s">
        <v>53</v>
      </c>
      <c r="C10" s="71"/>
      <c r="D10" s="118"/>
      <c r="E10" s="122">
        <f>M4</f>
        <v>0.10914527784699725</v>
      </c>
      <c r="F10" s="79"/>
      <c r="G10" s="69"/>
      <c r="K10" s="87"/>
      <c r="L10" s="87"/>
      <c r="M10" s="88"/>
      <c r="N10" s="89"/>
      <c r="O10" s="89"/>
    </row>
    <row r="11" spans="1:16" x14ac:dyDescent="0.35">
      <c r="A11" s="69"/>
      <c r="B11" s="117" t="s">
        <v>54</v>
      </c>
      <c r="C11" s="71"/>
      <c r="D11" s="118"/>
      <c r="E11" s="123">
        <f>ROUND(E8*E10,2)</f>
        <v>70024.37</v>
      </c>
      <c r="F11" s="79" t="s">
        <v>52</v>
      </c>
      <c r="G11" s="69"/>
      <c r="K11" s="87"/>
      <c r="L11" s="87"/>
      <c r="M11" s="88"/>
      <c r="N11" s="89"/>
      <c r="O11" s="89"/>
    </row>
    <row r="12" spans="1:16" x14ac:dyDescent="0.35">
      <c r="A12" s="69"/>
      <c r="B12" s="117" t="s">
        <v>55</v>
      </c>
      <c r="C12" s="71"/>
      <c r="D12" s="118"/>
      <c r="E12" s="123">
        <f>ROUND(E9*E10,2)</f>
        <v>20794.39</v>
      </c>
      <c r="F12" s="79" t="s">
        <v>52</v>
      </c>
      <c r="G12" s="69"/>
      <c r="K12" s="87"/>
      <c r="L12" s="87"/>
      <c r="M12" s="88"/>
      <c r="N12" s="88"/>
      <c r="O12" s="88"/>
      <c r="P12" s="89"/>
    </row>
    <row r="13" spans="1:16" x14ac:dyDescent="0.35">
      <c r="A13" s="69"/>
      <c r="B13" s="124" t="s">
        <v>56</v>
      </c>
      <c r="C13" s="125"/>
      <c r="D13" s="126"/>
      <c r="E13" s="132">
        <v>0.03</v>
      </c>
      <c r="F13" s="80"/>
      <c r="G13" s="81"/>
      <c r="K13" s="87"/>
      <c r="L13" s="87"/>
      <c r="M13" s="88"/>
      <c r="N13" s="88"/>
      <c r="O13" s="88"/>
      <c r="P13" s="89"/>
    </row>
    <row r="14" spans="1:16" x14ac:dyDescent="0.35">
      <c r="A14" s="69"/>
      <c r="B14" s="78"/>
      <c r="C14" s="76"/>
      <c r="E14" s="82"/>
      <c r="F14" s="78"/>
      <c r="G14" s="81"/>
      <c r="K14" s="87"/>
      <c r="L14" s="87"/>
      <c r="M14" s="88"/>
      <c r="N14" s="88"/>
      <c r="O14" s="88"/>
      <c r="P14" s="89"/>
    </row>
    <row r="15" spans="1:16" x14ac:dyDescent="0.35">
      <c r="K15" s="87"/>
      <c r="L15" s="87"/>
      <c r="M15" s="88"/>
      <c r="N15" s="88"/>
      <c r="O15" s="88"/>
      <c r="P15" s="89"/>
    </row>
    <row r="16" spans="1:16" ht="15" thickBot="1" x14ac:dyDescent="0.4">
      <c r="A16" s="83" t="s">
        <v>57</v>
      </c>
      <c r="B16" s="83" t="s">
        <v>58</v>
      </c>
      <c r="C16" s="83" t="s">
        <v>59</v>
      </c>
      <c r="D16" s="83" t="s">
        <v>60</v>
      </c>
      <c r="E16" s="83" t="s">
        <v>61</v>
      </c>
      <c r="F16" s="83" t="s">
        <v>62</v>
      </c>
      <c r="G16" s="83" t="s">
        <v>63</v>
      </c>
      <c r="K16" s="87"/>
      <c r="L16" s="87"/>
      <c r="M16" s="88"/>
      <c r="N16" s="88"/>
      <c r="O16" s="88"/>
      <c r="P16" s="89"/>
    </row>
    <row r="17" spans="1:16" x14ac:dyDescent="0.35">
      <c r="A17" s="84">
        <f>E6</f>
        <v>45597</v>
      </c>
      <c r="B17" s="76">
        <v>1</v>
      </c>
      <c r="C17" s="74">
        <f>E11</f>
        <v>70024.37</v>
      </c>
      <c r="D17" s="85">
        <f>ROUND(IPMT($E$13/12,B17,$E$7,-$E$11,$E$12,0),2)</f>
        <v>175.06</v>
      </c>
      <c r="E17" s="85">
        <f>ROUND(PPMT($E$13/12,B17,$E$7,-$E$11,$E$12,0),2)</f>
        <v>606.46</v>
      </c>
      <c r="F17" s="85">
        <f>ROUND(PMT($E$13/12,E7,-E11,E12),2)</f>
        <v>781.52</v>
      </c>
      <c r="G17" s="85">
        <f>C17-E17</f>
        <v>69417.909999999989</v>
      </c>
      <c r="K17" s="87"/>
      <c r="L17" s="87"/>
      <c r="M17" s="88"/>
      <c r="N17" s="88"/>
      <c r="O17" s="88"/>
      <c r="P17" s="89"/>
    </row>
    <row r="18" spans="1:16" x14ac:dyDescent="0.35">
      <c r="A18" s="84">
        <f>EDATE(A17,1)</f>
        <v>45627</v>
      </c>
      <c r="B18" s="76">
        <v>2</v>
      </c>
      <c r="C18" s="74">
        <f>G17</f>
        <v>69417.909999999989</v>
      </c>
      <c r="D18" s="85">
        <f t="shared" ref="D18:D75" si="0">ROUND(C18*$E$13/12,2)</f>
        <v>173.54</v>
      </c>
      <c r="E18" s="85">
        <f>F18-D18</f>
        <v>607.98</v>
      </c>
      <c r="F18" s="85">
        <f>F17</f>
        <v>781.52</v>
      </c>
      <c r="G18" s="85">
        <f t="shared" ref="G18:G75" si="1">C18-E18</f>
        <v>68809.929999999993</v>
      </c>
      <c r="K18" s="87"/>
      <c r="L18" s="87"/>
      <c r="M18" s="88"/>
      <c r="N18" s="88"/>
      <c r="O18" s="88"/>
      <c r="P18" s="89"/>
    </row>
    <row r="19" spans="1:16" x14ac:dyDescent="0.35">
      <c r="A19" s="84">
        <f>EDATE(A18,1)</f>
        <v>45658</v>
      </c>
      <c r="B19" s="76">
        <v>3</v>
      </c>
      <c r="C19" s="74">
        <f>G18</f>
        <v>68809.929999999993</v>
      </c>
      <c r="D19" s="85">
        <f t="shared" si="0"/>
        <v>172.02</v>
      </c>
      <c r="E19" s="85">
        <f>F19-D19</f>
        <v>609.5</v>
      </c>
      <c r="F19" s="85">
        <f t="shared" ref="F19:F82" si="2">F18</f>
        <v>781.52</v>
      </c>
      <c r="G19" s="85">
        <f t="shared" si="1"/>
        <v>68200.429999999993</v>
      </c>
      <c r="K19" s="87"/>
      <c r="L19" s="87"/>
      <c r="M19" s="88"/>
      <c r="N19" s="88"/>
      <c r="O19" s="88"/>
      <c r="P19" s="89"/>
    </row>
    <row r="20" spans="1:16" x14ac:dyDescent="0.35">
      <c r="A20" s="84">
        <f t="shared" ref="A20:A83" si="3">EDATE(A19,1)</f>
        <v>45689</v>
      </c>
      <c r="B20" s="76">
        <v>4</v>
      </c>
      <c r="C20" s="74">
        <f t="shared" ref="C20:C75" si="4">G19</f>
        <v>68200.429999999993</v>
      </c>
      <c r="D20" s="85">
        <f t="shared" si="0"/>
        <v>170.5</v>
      </c>
      <c r="E20" s="85">
        <f t="shared" ref="E20:E75" si="5">F20-D20</f>
        <v>611.02</v>
      </c>
      <c r="F20" s="85">
        <f t="shared" si="2"/>
        <v>781.52</v>
      </c>
      <c r="G20" s="85">
        <f t="shared" si="1"/>
        <v>67589.409999999989</v>
      </c>
      <c r="K20" s="87"/>
      <c r="L20" s="87"/>
      <c r="M20" s="88"/>
      <c r="N20" s="88"/>
      <c r="O20" s="88"/>
      <c r="P20" s="89"/>
    </row>
    <row r="21" spans="1:16" x14ac:dyDescent="0.35">
      <c r="A21" s="84">
        <f t="shared" si="3"/>
        <v>45717</v>
      </c>
      <c r="B21" s="76">
        <v>5</v>
      </c>
      <c r="C21" s="74">
        <f t="shared" si="4"/>
        <v>67589.409999999989</v>
      </c>
      <c r="D21" s="85">
        <f t="shared" si="0"/>
        <v>168.97</v>
      </c>
      <c r="E21" s="85">
        <f t="shared" si="5"/>
        <v>612.54999999999995</v>
      </c>
      <c r="F21" s="85">
        <f t="shared" si="2"/>
        <v>781.52</v>
      </c>
      <c r="G21" s="85">
        <f t="shared" si="1"/>
        <v>66976.859999999986</v>
      </c>
      <c r="K21" s="87"/>
      <c r="L21" s="87"/>
      <c r="M21" s="88"/>
      <c r="N21" s="88"/>
      <c r="O21" s="88"/>
      <c r="P21" s="89"/>
    </row>
    <row r="22" spans="1:16" x14ac:dyDescent="0.35">
      <c r="A22" s="84">
        <f t="shared" si="3"/>
        <v>45748</v>
      </c>
      <c r="B22" s="76">
        <v>6</v>
      </c>
      <c r="C22" s="74">
        <f t="shared" si="4"/>
        <v>66976.859999999986</v>
      </c>
      <c r="D22" s="85">
        <f t="shared" si="0"/>
        <v>167.44</v>
      </c>
      <c r="E22" s="85">
        <f t="shared" si="5"/>
        <v>614.07999999999993</v>
      </c>
      <c r="F22" s="85">
        <f t="shared" si="2"/>
        <v>781.52</v>
      </c>
      <c r="G22" s="85">
        <f t="shared" si="1"/>
        <v>66362.779999999984</v>
      </c>
      <c r="K22" s="87"/>
      <c r="L22" s="87"/>
      <c r="M22" s="88"/>
      <c r="N22" s="88"/>
      <c r="O22" s="88"/>
      <c r="P22" s="89"/>
    </row>
    <row r="23" spans="1:16" x14ac:dyDescent="0.35">
      <c r="A23" s="84">
        <f t="shared" si="3"/>
        <v>45778</v>
      </c>
      <c r="B23" s="76">
        <v>7</v>
      </c>
      <c r="C23" s="74">
        <f t="shared" si="4"/>
        <v>66362.779999999984</v>
      </c>
      <c r="D23" s="85">
        <f t="shared" si="0"/>
        <v>165.91</v>
      </c>
      <c r="E23" s="85">
        <f t="shared" si="5"/>
        <v>615.61</v>
      </c>
      <c r="F23" s="85">
        <f t="shared" si="2"/>
        <v>781.52</v>
      </c>
      <c r="G23" s="85">
        <f t="shared" si="1"/>
        <v>65747.169999999984</v>
      </c>
      <c r="N23" s="88"/>
      <c r="O23" s="88"/>
      <c r="P23" s="89"/>
    </row>
    <row r="24" spans="1:16" x14ac:dyDescent="0.35">
      <c r="A24" s="84">
        <f>EDATE(A23,1)</f>
        <v>45809</v>
      </c>
      <c r="B24" s="76">
        <v>8</v>
      </c>
      <c r="C24" s="74">
        <f t="shared" si="4"/>
        <v>65747.169999999984</v>
      </c>
      <c r="D24" s="85">
        <f t="shared" si="0"/>
        <v>164.37</v>
      </c>
      <c r="E24" s="85">
        <f t="shared" si="5"/>
        <v>617.15</v>
      </c>
      <c r="F24" s="85">
        <f t="shared" si="2"/>
        <v>781.52</v>
      </c>
      <c r="G24" s="85">
        <f t="shared" si="1"/>
        <v>65130.019999999982</v>
      </c>
      <c r="N24" s="88"/>
      <c r="O24" s="88"/>
      <c r="P24" s="89"/>
    </row>
    <row r="25" spans="1:16" x14ac:dyDescent="0.35">
      <c r="A25" s="84">
        <f t="shared" si="3"/>
        <v>45839</v>
      </c>
      <c r="B25" s="76">
        <v>9</v>
      </c>
      <c r="C25" s="74">
        <f t="shared" si="4"/>
        <v>65130.019999999982</v>
      </c>
      <c r="D25" s="85">
        <f t="shared" si="0"/>
        <v>162.83000000000001</v>
      </c>
      <c r="E25" s="85">
        <f t="shared" si="5"/>
        <v>618.68999999999994</v>
      </c>
      <c r="F25" s="85">
        <f t="shared" si="2"/>
        <v>781.52</v>
      </c>
      <c r="G25" s="85">
        <f t="shared" si="1"/>
        <v>64511.32999999998</v>
      </c>
      <c r="N25" s="88"/>
      <c r="O25" s="88"/>
      <c r="P25" s="89"/>
    </row>
    <row r="26" spans="1:16" x14ac:dyDescent="0.35">
      <c r="A26" s="84">
        <f t="shared" si="3"/>
        <v>45870</v>
      </c>
      <c r="B26" s="76">
        <v>10</v>
      </c>
      <c r="C26" s="74">
        <f t="shared" si="4"/>
        <v>64511.32999999998</v>
      </c>
      <c r="D26" s="85">
        <f t="shared" si="0"/>
        <v>161.28</v>
      </c>
      <c r="E26" s="85">
        <f t="shared" si="5"/>
        <v>620.24</v>
      </c>
      <c r="F26" s="85">
        <f t="shared" si="2"/>
        <v>781.52</v>
      </c>
      <c r="G26" s="85">
        <f t="shared" si="1"/>
        <v>63891.089999999982</v>
      </c>
      <c r="N26" s="88"/>
      <c r="O26" s="88"/>
      <c r="P26" s="89"/>
    </row>
    <row r="27" spans="1:16" x14ac:dyDescent="0.35">
      <c r="A27" s="84">
        <f t="shared" si="3"/>
        <v>45901</v>
      </c>
      <c r="B27" s="76">
        <v>11</v>
      </c>
      <c r="C27" s="74">
        <f t="shared" si="4"/>
        <v>63891.089999999982</v>
      </c>
      <c r="D27" s="85">
        <f t="shared" si="0"/>
        <v>159.72999999999999</v>
      </c>
      <c r="E27" s="85">
        <f t="shared" si="5"/>
        <v>621.79</v>
      </c>
      <c r="F27" s="85">
        <f t="shared" si="2"/>
        <v>781.52</v>
      </c>
      <c r="G27" s="85">
        <f t="shared" si="1"/>
        <v>63269.299999999981</v>
      </c>
    </row>
    <row r="28" spans="1:16" x14ac:dyDescent="0.35">
      <c r="A28" s="84">
        <f t="shared" si="3"/>
        <v>45931</v>
      </c>
      <c r="B28" s="76">
        <v>12</v>
      </c>
      <c r="C28" s="74">
        <f t="shared" si="4"/>
        <v>63269.299999999981</v>
      </c>
      <c r="D28" s="85">
        <f t="shared" si="0"/>
        <v>158.16999999999999</v>
      </c>
      <c r="E28" s="85">
        <f t="shared" si="5"/>
        <v>623.35</v>
      </c>
      <c r="F28" s="85">
        <f t="shared" si="2"/>
        <v>781.52</v>
      </c>
      <c r="G28" s="85">
        <f t="shared" si="1"/>
        <v>62645.949999999983</v>
      </c>
    </row>
    <row r="29" spans="1:16" x14ac:dyDescent="0.35">
      <c r="A29" s="84">
        <f t="shared" si="3"/>
        <v>45962</v>
      </c>
      <c r="B29" s="76">
        <v>13</v>
      </c>
      <c r="C29" s="74">
        <f t="shared" si="4"/>
        <v>62645.949999999983</v>
      </c>
      <c r="D29" s="85">
        <f t="shared" si="0"/>
        <v>156.61000000000001</v>
      </c>
      <c r="E29" s="85">
        <f t="shared" si="5"/>
        <v>624.91</v>
      </c>
      <c r="F29" s="85">
        <f t="shared" si="2"/>
        <v>781.52</v>
      </c>
      <c r="G29" s="85">
        <f t="shared" si="1"/>
        <v>62021.039999999979</v>
      </c>
    </row>
    <row r="30" spans="1:16" x14ac:dyDescent="0.35">
      <c r="A30" s="84">
        <f t="shared" si="3"/>
        <v>45992</v>
      </c>
      <c r="B30" s="76">
        <v>14</v>
      </c>
      <c r="C30" s="74">
        <f t="shared" si="4"/>
        <v>62021.039999999979</v>
      </c>
      <c r="D30" s="85">
        <f t="shared" si="0"/>
        <v>155.05000000000001</v>
      </c>
      <c r="E30" s="85">
        <f t="shared" si="5"/>
        <v>626.47</v>
      </c>
      <c r="F30" s="85">
        <f t="shared" si="2"/>
        <v>781.52</v>
      </c>
      <c r="G30" s="85">
        <f t="shared" si="1"/>
        <v>61394.569999999978</v>
      </c>
    </row>
    <row r="31" spans="1:16" x14ac:dyDescent="0.35">
      <c r="A31" s="84">
        <f t="shared" si="3"/>
        <v>46023</v>
      </c>
      <c r="B31" s="76">
        <v>15</v>
      </c>
      <c r="C31" s="74">
        <f t="shared" si="4"/>
        <v>61394.569999999978</v>
      </c>
      <c r="D31" s="85">
        <f t="shared" si="0"/>
        <v>153.49</v>
      </c>
      <c r="E31" s="85">
        <f t="shared" si="5"/>
        <v>628.03</v>
      </c>
      <c r="F31" s="85">
        <f t="shared" si="2"/>
        <v>781.52</v>
      </c>
      <c r="G31" s="85">
        <f t="shared" si="1"/>
        <v>60766.539999999979</v>
      </c>
    </row>
    <row r="32" spans="1:16" x14ac:dyDescent="0.35">
      <c r="A32" s="84">
        <f t="shared" si="3"/>
        <v>46054</v>
      </c>
      <c r="B32" s="76">
        <v>16</v>
      </c>
      <c r="C32" s="74">
        <f t="shared" si="4"/>
        <v>60766.539999999979</v>
      </c>
      <c r="D32" s="85">
        <f t="shared" si="0"/>
        <v>151.91999999999999</v>
      </c>
      <c r="E32" s="85">
        <f t="shared" si="5"/>
        <v>629.6</v>
      </c>
      <c r="F32" s="85">
        <f t="shared" si="2"/>
        <v>781.52</v>
      </c>
      <c r="G32" s="85">
        <f t="shared" si="1"/>
        <v>60136.939999999981</v>
      </c>
    </row>
    <row r="33" spans="1:7" x14ac:dyDescent="0.35">
      <c r="A33" s="84">
        <f t="shared" si="3"/>
        <v>46082</v>
      </c>
      <c r="B33" s="76">
        <v>17</v>
      </c>
      <c r="C33" s="74">
        <f t="shared" si="4"/>
        <v>60136.939999999981</v>
      </c>
      <c r="D33" s="85">
        <f t="shared" si="0"/>
        <v>150.34</v>
      </c>
      <c r="E33" s="85">
        <f t="shared" si="5"/>
        <v>631.17999999999995</v>
      </c>
      <c r="F33" s="85">
        <f t="shared" si="2"/>
        <v>781.52</v>
      </c>
      <c r="G33" s="85">
        <f t="shared" si="1"/>
        <v>59505.75999999998</v>
      </c>
    </row>
    <row r="34" spans="1:7" x14ac:dyDescent="0.35">
      <c r="A34" s="84">
        <f t="shared" si="3"/>
        <v>46113</v>
      </c>
      <c r="B34" s="76">
        <v>18</v>
      </c>
      <c r="C34" s="74">
        <f t="shared" si="4"/>
        <v>59505.75999999998</v>
      </c>
      <c r="D34" s="85">
        <f t="shared" si="0"/>
        <v>148.76</v>
      </c>
      <c r="E34" s="85">
        <f t="shared" si="5"/>
        <v>632.76</v>
      </c>
      <c r="F34" s="85">
        <f t="shared" si="2"/>
        <v>781.52</v>
      </c>
      <c r="G34" s="85">
        <f t="shared" si="1"/>
        <v>58872.999999999978</v>
      </c>
    </row>
    <row r="35" spans="1:7" x14ac:dyDescent="0.35">
      <c r="A35" s="84">
        <f t="shared" si="3"/>
        <v>46143</v>
      </c>
      <c r="B35" s="76">
        <v>19</v>
      </c>
      <c r="C35" s="74">
        <f t="shared" si="4"/>
        <v>58872.999999999978</v>
      </c>
      <c r="D35" s="85">
        <f t="shared" si="0"/>
        <v>147.18</v>
      </c>
      <c r="E35" s="85">
        <f t="shared" si="5"/>
        <v>634.33999999999992</v>
      </c>
      <c r="F35" s="85">
        <f t="shared" si="2"/>
        <v>781.52</v>
      </c>
      <c r="G35" s="85">
        <f t="shared" si="1"/>
        <v>58238.659999999982</v>
      </c>
    </row>
    <row r="36" spans="1:7" x14ac:dyDescent="0.35">
      <c r="A36" s="84">
        <f t="shared" si="3"/>
        <v>46174</v>
      </c>
      <c r="B36" s="76">
        <v>20</v>
      </c>
      <c r="C36" s="74">
        <f t="shared" si="4"/>
        <v>58238.659999999982</v>
      </c>
      <c r="D36" s="85">
        <f t="shared" si="0"/>
        <v>145.6</v>
      </c>
      <c r="E36" s="85">
        <f t="shared" si="5"/>
        <v>635.91999999999996</v>
      </c>
      <c r="F36" s="85">
        <f t="shared" si="2"/>
        <v>781.52</v>
      </c>
      <c r="G36" s="85">
        <f t="shared" si="1"/>
        <v>57602.739999999983</v>
      </c>
    </row>
    <row r="37" spans="1:7" x14ac:dyDescent="0.35">
      <c r="A37" s="84">
        <f t="shared" si="3"/>
        <v>46204</v>
      </c>
      <c r="B37" s="76">
        <v>21</v>
      </c>
      <c r="C37" s="74">
        <f t="shared" si="4"/>
        <v>57602.739999999983</v>
      </c>
      <c r="D37" s="85">
        <f t="shared" si="0"/>
        <v>144.01</v>
      </c>
      <c r="E37" s="85">
        <f t="shared" si="5"/>
        <v>637.51</v>
      </c>
      <c r="F37" s="85">
        <f t="shared" si="2"/>
        <v>781.52</v>
      </c>
      <c r="G37" s="85">
        <f t="shared" si="1"/>
        <v>56965.229999999981</v>
      </c>
    </row>
    <row r="38" spans="1:7" x14ac:dyDescent="0.35">
      <c r="A38" s="84">
        <f t="shared" si="3"/>
        <v>46235</v>
      </c>
      <c r="B38" s="76">
        <v>22</v>
      </c>
      <c r="C38" s="74">
        <f t="shared" si="4"/>
        <v>56965.229999999981</v>
      </c>
      <c r="D38" s="85">
        <f t="shared" si="0"/>
        <v>142.41</v>
      </c>
      <c r="E38" s="85">
        <f t="shared" si="5"/>
        <v>639.11</v>
      </c>
      <c r="F38" s="85">
        <f t="shared" si="2"/>
        <v>781.52</v>
      </c>
      <c r="G38" s="85">
        <f t="shared" si="1"/>
        <v>56326.119999999981</v>
      </c>
    </row>
    <row r="39" spans="1:7" x14ac:dyDescent="0.35">
      <c r="A39" s="84">
        <f t="shared" si="3"/>
        <v>46266</v>
      </c>
      <c r="B39" s="76">
        <v>23</v>
      </c>
      <c r="C39" s="74">
        <f t="shared" si="4"/>
        <v>56326.119999999981</v>
      </c>
      <c r="D39" s="85">
        <f t="shared" si="0"/>
        <v>140.82</v>
      </c>
      <c r="E39" s="85">
        <f t="shared" si="5"/>
        <v>640.70000000000005</v>
      </c>
      <c r="F39" s="85">
        <f t="shared" si="2"/>
        <v>781.52</v>
      </c>
      <c r="G39" s="85">
        <f t="shared" si="1"/>
        <v>55685.419999999984</v>
      </c>
    </row>
    <row r="40" spans="1:7" x14ac:dyDescent="0.35">
      <c r="A40" s="84">
        <f t="shared" si="3"/>
        <v>46296</v>
      </c>
      <c r="B40" s="76">
        <v>24</v>
      </c>
      <c r="C40" s="74">
        <f t="shared" si="4"/>
        <v>55685.419999999984</v>
      </c>
      <c r="D40" s="85">
        <f t="shared" si="0"/>
        <v>139.21</v>
      </c>
      <c r="E40" s="85">
        <f t="shared" si="5"/>
        <v>642.30999999999995</v>
      </c>
      <c r="F40" s="85">
        <f t="shared" si="2"/>
        <v>781.52</v>
      </c>
      <c r="G40" s="85">
        <f t="shared" si="1"/>
        <v>55043.109999999986</v>
      </c>
    </row>
    <row r="41" spans="1:7" x14ac:dyDescent="0.35">
      <c r="A41" s="84">
        <f t="shared" si="3"/>
        <v>46327</v>
      </c>
      <c r="B41" s="76">
        <v>25</v>
      </c>
      <c r="C41" s="74">
        <f t="shared" si="4"/>
        <v>55043.109999999986</v>
      </c>
      <c r="D41" s="85">
        <f t="shared" si="0"/>
        <v>137.61000000000001</v>
      </c>
      <c r="E41" s="85">
        <f t="shared" si="5"/>
        <v>643.91</v>
      </c>
      <c r="F41" s="85">
        <f t="shared" si="2"/>
        <v>781.52</v>
      </c>
      <c r="G41" s="85">
        <f t="shared" si="1"/>
        <v>54399.199999999983</v>
      </c>
    </row>
    <row r="42" spans="1:7" x14ac:dyDescent="0.35">
      <c r="A42" s="84">
        <f t="shared" si="3"/>
        <v>46357</v>
      </c>
      <c r="B42" s="76">
        <v>26</v>
      </c>
      <c r="C42" s="74">
        <f t="shared" si="4"/>
        <v>54399.199999999983</v>
      </c>
      <c r="D42" s="85">
        <f t="shared" si="0"/>
        <v>136</v>
      </c>
      <c r="E42" s="85">
        <f t="shared" si="5"/>
        <v>645.52</v>
      </c>
      <c r="F42" s="85">
        <f t="shared" si="2"/>
        <v>781.52</v>
      </c>
      <c r="G42" s="85">
        <f t="shared" si="1"/>
        <v>53753.679999999986</v>
      </c>
    </row>
    <row r="43" spans="1:7" x14ac:dyDescent="0.35">
      <c r="A43" s="84">
        <f t="shared" si="3"/>
        <v>46388</v>
      </c>
      <c r="B43" s="76">
        <v>27</v>
      </c>
      <c r="C43" s="74">
        <f t="shared" si="4"/>
        <v>53753.679999999986</v>
      </c>
      <c r="D43" s="85">
        <f t="shared" si="0"/>
        <v>134.38</v>
      </c>
      <c r="E43" s="85">
        <f t="shared" si="5"/>
        <v>647.14</v>
      </c>
      <c r="F43" s="85">
        <f t="shared" si="2"/>
        <v>781.52</v>
      </c>
      <c r="G43" s="85">
        <f t="shared" si="1"/>
        <v>53106.539999999986</v>
      </c>
    </row>
    <row r="44" spans="1:7" x14ac:dyDescent="0.35">
      <c r="A44" s="84">
        <f t="shared" si="3"/>
        <v>46419</v>
      </c>
      <c r="B44" s="76">
        <v>28</v>
      </c>
      <c r="C44" s="74">
        <f t="shared" si="4"/>
        <v>53106.539999999986</v>
      </c>
      <c r="D44" s="85">
        <f t="shared" si="0"/>
        <v>132.77000000000001</v>
      </c>
      <c r="E44" s="85">
        <f t="shared" si="5"/>
        <v>648.75</v>
      </c>
      <c r="F44" s="85">
        <f t="shared" si="2"/>
        <v>781.52</v>
      </c>
      <c r="G44" s="85">
        <f t="shared" si="1"/>
        <v>52457.789999999986</v>
      </c>
    </row>
    <row r="45" spans="1:7" x14ac:dyDescent="0.35">
      <c r="A45" s="84">
        <f t="shared" si="3"/>
        <v>46447</v>
      </c>
      <c r="B45" s="76">
        <v>29</v>
      </c>
      <c r="C45" s="74">
        <f t="shared" si="4"/>
        <v>52457.789999999986</v>
      </c>
      <c r="D45" s="85">
        <f t="shared" si="0"/>
        <v>131.13999999999999</v>
      </c>
      <c r="E45" s="85">
        <f t="shared" si="5"/>
        <v>650.38</v>
      </c>
      <c r="F45" s="85">
        <f t="shared" si="2"/>
        <v>781.52</v>
      </c>
      <c r="G45" s="85">
        <f t="shared" si="1"/>
        <v>51807.409999999989</v>
      </c>
    </row>
    <row r="46" spans="1:7" x14ac:dyDescent="0.35">
      <c r="A46" s="84">
        <f t="shared" si="3"/>
        <v>46478</v>
      </c>
      <c r="B46" s="76">
        <v>30</v>
      </c>
      <c r="C46" s="74">
        <f t="shared" si="4"/>
        <v>51807.409999999989</v>
      </c>
      <c r="D46" s="85">
        <f t="shared" si="0"/>
        <v>129.52000000000001</v>
      </c>
      <c r="E46" s="85">
        <f t="shared" si="5"/>
        <v>652</v>
      </c>
      <c r="F46" s="85">
        <f t="shared" si="2"/>
        <v>781.52</v>
      </c>
      <c r="G46" s="85">
        <f t="shared" si="1"/>
        <v>51155.409999999989</v>
      </c>
    </row>
    <row r="47" spans="1:7" x14ac:dyDescent="0.35">
      <c r="A47" s="84">
        <f t="shared" si="3"/>
        <v>46508</v>
      </c>
      <c r="B47" s="76">
        <v>31</v>
      </c>
      <c r="C47" s="74">
        <f t="shared" si="4"/>
        <v>51155.409999999989</v>
      </c>
      <c r="D47" s="85">
        <f t="shared" si="0"/>
        <v>127.89</v>
      </c>
      <c r="E47" s="85">
        <f t="shared" si="5"/>
        <v>653.63</v>
      </c>
      <c r="F47" s="85">
        <f t="shared" si="2"/>
        <v>781.52</v>
      </c>
      <c r="G47" s="85">
        <f t="shared" si="1"/>
        <v>50501.779999999992</v>
      </c>
    </row>
    <row r="48" spans="1:7" x14ac:dyDescent="0.35">
      <c r="A48" s="84">
        <f t="shared" si="3"/>
        <v>46539</v>
      </c>
      <c r="B48" s="76">
        <v>32</v>
      </c>
      <c r="C48" s="74">
        <f t="shared" si="4"/>
        <v>50501.779999999992</v>
      </c>
      <c r="D48" s="85">
        <f t="shared" si="0"/>
        <v>126.25</v>
      </c>
      <c r="E48" s="85">
        <f t="shared" si="5"/>
        <v>655.27</v>
      </c>
      <c r="F48" s="85">
        <f t="shared" si="2"/>
        <v>781.52</v>
      </c>
      <c r="G48" s="85">
        <f t="shared" si="1"/>
        <v>49846.509999999995</v>
      </c>
    </row>
    <row r="49" spans="1:7" x14ac:dyDescent="0.35">
      <c r="A49" s="84">
        <f t="shared" si="3"/>
        <v>46569</v>
      </c>
      <c r="B49" s="76">
        <v>33</v>
      </c>
      <c r="C49" s="74">
        <f t="shared" si="4"/>
        <v>49846.509999999995</v>
      </c>
      <c r="D49" s="85">
        <f t="shared" si="0"/>
        <v>124.62</v>
      </c>
      <c r="E49" s="85">
        <f t="shared" si="5"/>
        <v>656.9</v>
      </c>
      <c r="F49" s="85">
        <f t="shared" si="2"/>
        <v>781.52</v>
      </c>
      <c r="G49" s="85">
        <f t="shared" si="1"/>
        <v>49189.609999999993</v>
      </c>
    </row>
    <row r="50" spans="1:7" x14ac:dyDescent="0.35">
      <c r="A50" s="84">
        <f t="shared" si="3"/>
        <v>46600</v>
      </c>
      <c r="B50" s="76">
        <v>34</v>
      </c>
      <c r="C50" s="74">
        <f t="shared" si="4"/>
        <v>49189.609999999993</v>
      </c>
      <c r="D50" s="85">
        <f t="shared" si="0"/>
        <v>122.97</v>
      </c>
      <c r="E50" s="85">
        <f t="shared" si="5"/>
        <v>658.55</v>
      </c>
      <c r="F50" s="85">
        <f t="shared" si="2"/>
        <v>781.52</v>
      </c>
      <c r="G50" s="85">
        <f t="shared" si="1"/>
        <v>48531.05999999999</v>
      </c>
    </row>
    <row r="51" spans="1:7" x14ac:dyDescent="0.35">
      <c r="A51" s="84">
        <f t="shared" si="3"/>
        <v>46631</v>
      </c>
      <c r="B51" s="76">
        <v>35</v>
      </c>
      <c r="C51" s="74">
        <f t="shared" si="4"/>
        <v>48531.05999999999</v>
      </c>
      <c r="D51" s="85">
        <f t="shared" si="0"/>
        <v>121.33</v>
      </c>
      <c r="E51" s="85">
        <f t="shared" si="5"/>
        <v>660.18999999999994</v>
      </c>
      <c r="F51" s="85">
        <f t="shared" si="2"/>
        <v>781.52</v>
      </c>
      <c r="G51" s="85">
        <f t="shared" si="1"/>
        <v>47870.869999999988</v>
      </c>
    </row>
    <row r="52" spans="1:7" x14ac:dyDescent="0.35">
      <c r="A52" s="84">
        <f t="shared" si="3"/>
        <v>46661</v>
      </c>
      <c r="B52" s="76">
        <v>36</v>
      </c>
      <c r="C52" s="74">
        <f t="shared" si="4"/>
        <v>47870.869999999988</v>
      </c>
      <c r="D52" s="85">
        <f t="shared" si="0"/>
        <v>119.68</v>
      </c>
      <c r="E52" s="85">
        <f t="shared" si="5"/>
        <v>661.83999999999992</v>
      </c>
      <c r="F52" s="85">
        <f t="shared" si="2"/>
        <v>781.52</v>
      </c>
      <c r="G52" s="85">
        <f t="shared" si="1"/>
        <v>47209.029999999992</v>
      </c>
    </row>
    <row r="53" spans="1:7" x14ac:dyDescent="0.35">
      <c r="A53" s="84">
        <f t="shared" si="3"/>
        <v>46692</v>
      </c>
      <c r="B53" s="76">
        <v>37</v>
      </c>
      <c r="C53" s="74">
        <f t="shared" si="4"/>
        <v>47209.029999999992</v>
      </c>
      <c r="D53" s="85">
        <f t="shared" si="0"/>
        <v>118.02</v>
      </c>
      <c r="E53" s="85">
        <f t="shared" si="5"/>
        <v>663.5</v>
      </c>
      <c r="F53" s="85">
        <f t="shared" si="2"/>
        <v>781.52</v>
      </c>
      <c r="G53" s="85">
        <f t="shared" si="1"/>
        <v>46545.529999999992</v>
      </c>
    </row>
    <row r="54" spans="1:7" x14ac:dyDescent="0.35">
      <c r="A54" s="84">
        <f t="shared" si="3"/>
        <v>46722</v>
      </c>
      <c r="B54" s="76">
        <v>38</v>
      </c>
      <c r="C54" s="74">
        <f t="shared" si="4"/>
        <v>46545.529999999992</v>
      </c>
      <c r="D54" s="85">
        <f t="shared" si="0"/>
        <v>116.36</v>
      </c>
      <c r="E54" s="85">
        <f t="shared" si="5"/>
        <v>665.16</v>
      </c>
      <c r="F54" s="85">
        <f t="shared" si="2"/>
        <v>781.52</v>
      </c>
      <c r="G54" s="85">
        <f t="shared" si="1"/>
        <v>45880.369999999988</v>
      </c>
    </row>
    <row r="55" spans="1:7" x14ac:dyDescent="0.35">
      <c r="A55" s="84">
        <f t="shared" si="3"/>
        <v>46753</v>
      </c>
      <c r="B55" s="76">
        <v>39</v>
      </c>
      <c r="C55" s="74">
        <f t="shared" si="4"/>
        <v>45880.369999999988</v>
      </c>
      <c r="D55" s="85">
        <f t="shared" si="0"/>
        <v>114.7</v>
      </c>
      <c r="E55" s="85">
        <f t="shared" si="5"/>
        <v>666.81999999999994</v>
      </c>
      <c r="F55" s="85">
        <f t="shared" si="2"/>
        <v>781.52</v>
      </c>
      <c r="G55" s="85">
        <f t="shared" si="1"/>
        <v>45213.549999999988</v>
      </c>
    </row>
    <row r="56" spans="1:7" x14ac:dyDescent="0.35">
      <c r="A56" s="84">
        <f t="shared" si="3"/>
        <v>46784</v>
      </c>
      <c r="B56" s="76">
        <v>40</v>
      </c>
      <c r="C56" s="74">
        <f t="shared" si="4"/>
        <v>45213.549999999988</v>
      </c>
      <c r="D56" s="85">
        <f t="shared" si="0"/>
        <v>113.03</v>
      </c>
      <c r="E56" s="85">
        <f t="shared" si="5"/>
        <v>668.49</v>
      </c>
      <c r="F56" s="85">
        <f t="shared" si="2"/>
        <v>781.52</v>
      </c>
      <c r="G56" s="85">
        <f t="shared" si="1"/>
        <v>44545.05999999999</v>
      </c>
    </row>
    <row r="57" spans="1:7" x14ac:dyDescent="0.35">
      <c r="A57" s="84">
        <f t="shared" si="3"/>
        <v>46813</v>
      </c>
      <c r="B57" s="76">
        <v>41</v>
      </c>
      <c r="C57" s="74">
        <f t="shared" si="4"/>
        <v>44545.05999999999</v>
      </c>
      <c r="D57" s="85">
        <f t="shared" si="0"/>
        <v>111.36</v>
      </c>
      <c r="E57" s="85">
        <f t="shared" si="5"/>
        <v>670.16</v>
      </c>
      <c r="F57" s="85">
        <f t="shared" si="2"/>
        <v>781.52</v>
      </c>
      <c r="G57" s="85">
        <f t="shared" si="1"/>
        <v>43874.899999999987</v>
      </c>
    </row>
    <row r="58" spans="1:7" x14ac:dyDescent="0.35">
      <c r="A58" s="84">
        <f t="shared" si="3"/>
        <v>46844</v>
      </c>
      <c r="B58" s="76">
        <v>42</v>
      </c>
      <c r="C58" s="74">
        <f t="shared" si="4"/>
        <v>43874.899999999987</v>
      </c>
      <c r="D58" s="85">
        <f t="shared" si="0"/>
        <v>109.69</v>
      </c>
      <c r="E58" s="85">
        <f t="shared" si="5"/>
        <v>671.82999999999993</v>
      </c>
      <c r="F58" s="85">
        <f t="shared" si="2"/>
        <v>781.52</v>
      </c>
      <c r="G58" s="85">
        <f t="shared" si="1"/>
        <v>43203.069999999985</v>
      </c>
    </row>
    <row r="59" spans="1:7" x14ac:dyDescent="0.35">
      <c r="A59" s="84">
        <f t="shared" si="3"/>
        <v>46874</v>
      </c>
      <c r="B59" s="76">
        <v>43</v>
      </c>
      <c r="C59" s="74">
        <f t="shared" si="4"/>
        <v>43203.069999999985</v>
      </c>
      <c r="D59" s="85">
        <f t="shared" si="0"/>
        <v>108.01</v>
      </c>
      <c r="E59" s="85">
        <f t="shared" si="5"/>
        <v>673.51</v>
      </c>
      <c r="F59" s="85">
        <f t="shared" si="2"/>
        <v>781.52</v>
      </c>
      <c r="G59" s="85">
        <f t="shared" si="1"/>
        <v>42529.559999999983</v>
      </c>
    </row>
    <row r="60" spans="1:7" x14ac:dyDescent="0.35">
      <c r="A60" s="84">
        <f t="shared" si="3"/>
        <v>46905</v>
      </c>
      <c r="B60" s="76">
        <v>44</v>
      </c>
      <c r="C60" s="74">
        <f t="shared" si="4"/>
        <v>42529.559999999983</v>
      </c>
      <c r="D60" s="85">
        <f t="shared" si="0"/>
        <v>106.32</v>
      </c>
      <c r="E60" s="85">
        <f t="shared" si="5"/>
        <v>675.2</v>
      </c>
      <c r="F60" s="85">
        <f t="shared" si="2"/>
        <v>781.52</v>
      </c>
      <c r="G60" s="85">
        <f t="shared" si="1"/>
        <v>41854.359999999986</v>
      </c>
    </row>
    <row r="61" spans="1:7" x14ac:dyDescent="0.35">
      <c r="A61" s="84">
        <f t="shared" si="3"/>
        <v>46935</v>
      </c>
      <c r="B61" s="76">
        <v>45</v>
      </c>
      <c r="C61" s="74">
        <f t="shared" si="4"/>
        <v>41854.359999999986</v>
      </c>
      <c r="D61" s="85">
        <f t="shared" si="0"/>
        <v>104.64</v>
      </c>
      <c r="E61" s="85">
        <f t="shared" si="5"/>
        <v>676.88</v>
      </c>
      <c r="F61" s="85">
        <f t="shared" si="2"/>
        <v>781.52</v>
      </c>
      <c r="G61" s="85">
        <f t="shared" si="1"/>
        <v>41177.479999999989</v>
      </c>
    </row>
    <row r="62" spans="1:7" x14ac:dyDescent="0.35">
      <c r="A62" s="84">
        <f t="shared" si="3"/>
        <v>46966</v>
      </c>
      <c r="B62" s="76">
        <v>46</v>
      </c>
      <c r="C62" s="74">
        <f t="shared" si="4"/>
        <v>41177.479999999989</v>
      </c>
      <c r="D62" s="85">
        <f t="shared" si="0"/>
        <v>102.94</v>
      </c>
      <c r="E62" s="85">
        <f t="shared" si="5"/>
        <v>678.57999999999993</v>
      </c>
      <c r="F62" s="85">
        <f t="shared" si="2"/>
        <v>781.52</v>
      </c>
      <c r="G62" s="85">
        <f t="shared" si="1"/>
        <v>40498.899999999987</v>
      </c>
    </row>
    <row r="63" spans="1:7" x14ac:dyDescent="0.35">
      <c r="A63" s="84">
        <f t="shared" si="3"/>
        <v>46997</v>
      </c>
      <c r="B63" s="76">
        <v>47</v>
      </c>
      <c r="C63" s="74">
        <f t="shared" si="4"/>
        <v>40498.899999999987</v>
      </c>
      <c r="D63" s="85">
        <f t="shared" si="0"/>
        <v>101.25</v>
      </c>
      <c r="E63" s="85">
        <f t="shared" si="5"/>
        <v>680.27</v>
      </c>
      <c r="F63" s="85">
        <f t="shared" si="2"/>
        <v>781.52</v>
      </c>
      <c r="G63" s="85">
        <f t="shared" si="1"/>
        <v>39818.62999999999</v>
      </c>
    </row>
    <row r="64" spans="1:7" x14ac:dyDescent="0.35">
      <c r="A64" s="84">
        <f t="shared" si="3"/>
        <v>47027</v>
      </c>
      <c r="B64" s="76">
        <v>48</v>
      </c>
      <c r="C64" s="74">
        <f t="shared" si="4"/>
        <v>39818.62999999999</v>
      </c>
      <c r="D64" s="85">
        <f t="shared" si="0"/>
        <v>99.55</v>
      </c>
      <c r="E64" s="85">
        <f t="shared" si="5"/>
        <v>681.97</v>
      </c>
      <c r="F64" s="85">
        <f t="shared" si="2"/>
        <v>781.52</v>
      </c>
      <c r="G64" s="85">
        <f t="shared" si="1"/>
        <v>39136.659999999989</v>
      </c>
    </row>
    <row r="65" spans="1:7" x14ac:dyDescent="0.35">
      <c r="A65" s="84">
        <f t="shared" si="3"/>
        <v>47058</v>
      </c>
      <c r="B65" s="76">
        <v>49</v>
      </c>
      <c r="C65" s="74">
        <f t="shared" si="4"/>
        <v>39136.659999999989</v>
      </c>
      <c r="D65" s="85">
        <f t="shared" si="0"/>
        <v>97.84</v>
      </c>
      <c r="E65" s="85">
        <f t="shared" si="5"/>
        <v>683.68</v>
      </c>
      <c r="F65" s="85">
        <f t="shared" si="2"/>
        <v>781.52</v>
      </c>
      <c r="G65" s="85">
        <f t="shared" si="1"/>
        <v>38452.979999999989</v>
      </c>
    </row>
    <row r="66" spans="1:7" x14ac:dyDescent="0.35">
      <c r="A66" s="84">
        <f t="shared" si="3"/>
        <v>47088</v>
      </c>
      <c r="B66" s="76">
        <v>50</v>
      </c>
      <c r="C66" s="74">
        <f t="shared" si="4"/>
        <v>38452.979999999989</v>
      </c>
      <c r="D66" s="85">
        <f t="shared" si="0"/>
        <v>96.13</v>
      </c>
      <c r="E66" s="85">
        <f t="shared" si="5"/>
        <v>685.39</v>
      </c>
      <c r="F66" s="85">
        <f t="shared" si="2"/>
        <v>781.52</v>
      </c>
      <c r="G66" s="85">
        <f t="shared" si="1"/>
        <v>37767.589999999989</v>
      </c>
    </row>
    <row r="67" spans="1:7" x14ac:dyDescent="0.35">
      <c r="A67" s="84">
        <f t="shared" si="3"/>
        <v>47119</v>
      </c>
      <c r="B67" s="76">
        <v>51</v>
      </c>
      <c r="C67" s="74">
        <f t="shared" si="4"/>
        <v>37767.589999999989</v>
      </c>
      <c r="D67" s="85">
        <f t="shared" si="0"/>
        <v>94.42</v>
      </c>
      <c r="E67" s="85">
        <f t="shared" si="5"/>
        <v>687.1</v>
      </c>
      <c r="F67" s="85">
        <f t="shared" si="2"/>
        <v>781.52</v>
      </c>
      <c r="G67" s="85">
        <f t="shared" si="1"/>
        <v>37080.489999999991</v>
      </c>
    </row>
    <row r="68" spans="1:7" x14ac:dyDescent="0.35">
      <c r="A68" s="84">
        <f t="shared" si="3"/>
        <v>47150</v>
      </c>
      <c r="B68" s="76">
        <v>52</v>
      </c>
      <c r="C68" s="74">
        <f t="shared" si="4"/>
        <v>37080.489999999991</v>
      </c>
      <c r="D68" s="85">
        <f t="shared" si="0"/>
        <v>92.7</v>
      </c>
      <c r="E68" s="85">
        <f t="shared" si="5"/>
        <v>688.81999999999994</v>
      </c>
      <c r="F68" s="85">
        <f t="shared" si="2"/>
        <v>781.52</v>
      </c>
      <c r="G68" s="85">
        <f t="shared" si="1"/>
        <v>36391.669999999991</v>
      </c>
    </row>
    <row r="69" spans="1:7" x14ac:dyDescent="0.35">
      <c r="A69" s="84">
        <f t="shared" si="3"/>
        <v>47178</v>
      </c>
      <c r="B69" s="76">
        <v>53</v>
      </c>
      <c r="C69" s="74">
        <f t="shared" si="4"/>
        <v>36391.669999999991</v>
      </c>
      <c r="D69" s="85">
        <f t="shared" si="0"/>
        <v>90.98</v>
      </c>
      <c r="E69" s="85">
        <f t="shared" si="5"/>
        <v>690.54</v>
      </c>
      <c r="F69" s="85">
        <f t="shared" si="2"/>
        <v>781.52</v>
      </c>
      <c r="G69" s="85">
        <f t="shared" si="1"/>
        <v>35701.12999999999</v>
      </c>
    </row>
    <row r="70" spans="1:7" x14ac:dyDescent="0.35">
      <c r="A70" s="84">
        <f t="shared" si="3"/>
        <v>47209</v>
      </c>
      <c r="B70" s="76">
        <v>54</v>
      </c>
      <c r="C70" s="74">
        <f t="shared" si="4"/>
        <v>35701.12999999999</v>
      </c>
      <c r="D70" s="85">
        <f t="shared" si="0"/>
        <v>89.25</v>
      </c>
      <c r="E70" s="85">
        <f t="shared" si="5"/>
        <v>692.27</v>
      </c>
      <c r="F70" s="85">
        <f t="shared" si="2"/>
        <v>781.52</v>
      </c>
      <c r="G70" s="85">
        <f t="shared" si="1"/>
        <v>35008.859999999993</v>
      </c>
    </row>
    <row r="71" spans="1:7" x14ac:dyDescent="0.35">
      <c r="A71" s="84">
        <f t="shared" si="3"/>
        <v>47239</v>
      </c>
      <c r="B71" s="76">
        <v>55</v>
      </c>
      <c r="C71" s="74">
        <f t="shared" si="4"/>
        <v>35008.859999999993</v>
      </c>
      <c r="D71" s="85">
        <f t="shared" si="0"/>
        <v>87.52</v>
      </c>
      <c r="E71" s="85">
        <f t="shared" si="5"/>
        <v>694</v>
      </c>
      <c r="F71" s="85">
        <f t="shared" si="2"/>
        <v>781.52</v>
      </c>
      <c r="G71" s="85">
        <f t="shared" si="1"/>
        <v>34314.859999999993</v>
      </c>
    </row>
    <row r="72" spans="1:7" x14ac:dyDescent="0.35">
      <c r="A72" s="84">
        <f t="shared" si="3"/>
        <v>47270</v>
      </c>
      <c r="B72" s="76">
        <v>56</v>
      </c>
      <c r="C72" s="74">
        <f t="shared" si="4"/>
        <v>34314.859999999993</v>
      </c>
      <c r="D72" s="85">
        <f t="shared" si="0"/>
        <v>85.79</v>
      </c>
      <c r="E72" s="85">
        <f t="shared" si="5"/>
        <v>695.73</v>
      </c>
      <c r="F72" s="85">
        <f t="shared" si="2"/>
        <v>781.52</v>
      </c>
      <c r="G72" s="85">
        <f t="shared" si="1"/>
        <v>33619.12999999999</v>
      </c>
    </row>
    <row r="73" spans="1:7" x14ac:dyDescent="0.35">
      <c r="A73" s="84">
        <f t="shared" si="3"/>
        <v>47300</v>
      </c>
      <c r="B73" s="76">
        <v>57</v>
      </c>
      <c r="C73" s="74">
        <f t="shared" si="4"/>
        <v>33619.12999999999</v>
      </c>
      <c r="D73" s="85">
        <f t="shared" si="0"/>
        <v>84.05</v>
      </c>
      <c r="E73" s="85">
        <f t="shared" si="5"/>
        <v>697.47</v>
      </c>
      <c r="F73" s="85">
        <f t="shared" si="2"/>
        <v>781.52</v>
      </c>
      <c r="G73" s="85">
        <f t="shared" si="1"/>
        <v>32921.659999999989</v>
      </c>
    </row>
    <row r="74" spans="1:7" x14ac:dyDescent="0.35">
      <c r="A74" s="84">
        <f t="shared" si="3"/>
        <v>47331</v>
      </c>
      <c r="B74" s="76">
        <v>58</v>
      </c>
      <c r="C74" s="74">
        <f t="shared" si="4"/>
        <v>32921.659999999989</v>
      </c>
      <c r="D74" s="85">
        <f t="shared" si="0"/>
        <v>82.3</v>
      </c>
      <c r="E74" s="85">
        <f t="shared" si="5"/>
        <v>699.22</v>
      </c>
      <c r="F74" s="85">
        <f t="shared" si="2"/>
        <v>781.52</v>
      </c>
      <c r="G74" s="85">
        <f t="shared" si="1"/>
        <v>32222.439999999988</v>
      </c>
    </row>
    <row r="75" spans="1:7" x14ac:dyDescent="0.35">
      <c r="A75" s="84">
        <f t="shared" si="3"/>
        <v>47362</v>
      </c>
      <c r="B75" s="76">
        <v>59</v>
      </c>
      <c r="C75" s="74">
        <f t="shared" si="4"/>
        <v>32222.439999999988</v>
      </c>
      <c r="D75" s="85">
        <f t="shared" si="0"/>
        <v>80.56</v>
      </c>
      <c r="E75" s="85">
        <f t="shared" si="5"/>
        <v>700.96</v>
      </c>
      <c r="F75" s="85">
        <f t="shared" si="2"/>
        <v>781.52</v>
      </c>
      <c r="G75" s="85">
        <f t="shared" si="1"/>
        <v>31521.479999999989</v>
      </c>
    </row>
    <row r="76" spans="1:7" x14ac:dyDescent="0.35">
      <c r="A76" s="84">
        <f t="shared" si="3"/>
        <v>47392</v>
      </c>
      <c r="B76" s="76">
        <v>60</v>
      </c>
      <c r="C76" s="74">
        <f>G75</f>
        <v>31521.479999999989</v>
      </c>
      <c r="D76" s="85">
        <f>ROUND(C76*$E$13/12,2)</f>
        <v>78.8</v>
      </c>
      <c r="E76" s="85">
        <f>F76-D76</f>
        <v>702.72</v>
      </c>
      <c r="F76" s="85">
        <f t="shared" si="2"/>
        <v>781.52</v>
      </c>
      <c r="G76" s="85">
        <f>C76-E76</f>
        <v>30818.759999999987</v>
      </c>
    </row>
    <row r="77" spans="1:7" x14ac:dyDescent="0.35">
      <c r="A77" s="84">
        <f t="shared" si="3"/>
        <v>47423</v>
      </c>
      <c r="B77" s="76">
        <v>61</v>
      </c>
      <c r="C77" s="74">
        <f t="shared" ref="C77:C90" si="6">G76</f>
        <v>30818.759999999987</v>
      </c>
      <c r="D77" s="85">
        <f t="shared" ref="D77:D90" si="7">ROUND(C77*$E$13/12,2)</f>
        <v>77.05</v>
      </c>
      <c r="E77" s="85">
        <f t="shared" ref="E77:E90" si="8">F77-D77</f>
        <v>704.47</v>
      </c>
      <c r="F77" s="85">
        <f t="shared" si="2"/>
        <v>781.52</v>
      </c>
      <c r="G77" s="85">
        <f t="shared" ref="G77:G90" si="9">C77-E77</f>
        <v>30114.289999999986</v>
      </c>
    </row>
    <row r="78" spans="1:7" x14ac:dyDescent="0.35">
      <c r="A78" s="84">
        <f t="shared" si="3"/>
        <v>47453</v>
      </c>
      <c r="B78" s="76">
        <v>62</v>
      </c>
      <c r="C78" s="74">
        <f t="shared" si="6"/>
        <v>30114.289999999986</v>
      </c>
      <c r="D78" s="85">
        <f t="shared" si="7"/>
        <v>75.290000000000006</v>
      </c>
      <c r="E78" s="85">
        <f t="shared" si="8"/>
        <v>706.23</v>
      </c>
      <c r="F78" s="85">
        <f t="shared" si="2"/>
        <v>781.52</v>
      </c>
      <c r="G78" s="85">
        <f t="shared" si="9"/>
        <v>29408.059999999987</v>
      </c>
    </row>
    <row r="79" spans="1:7" x14ac:dyDescent="0.35">
      <c r="A79" s="84">
        <f t="shared" si="3"/>
        <v>47484</v>
      </c>
      <c r="B79" s="76">
        <v>63</v>
      </c>
      <c r="C79" s="74">
        <f t="shared" si="6"/>
        <v>29408.059999999987</v>
      </c>
      <c r="D79" s="85">
        <f t="shared" si="7"/>
        <v>73.52</v>
      </c>
      <c r="E79" s="85">
        <f t="shared" si="8"/>
        <v>708</v>
      </c>
      <c r="F79" s="85">
        <f t="shared" si="2"/>
        <v>781.52</v>
      </c>
      <c r="G79" s="85">
        <f t="shared" si="9"/>
        <v>28700.059999999987</v>
      </c>
    </row>
    <row r="80" spans="1:7" x14ac:dyDescent="0.35">
      <c r="A80" s="84">
        <f t="shared" si="3"/>
        <v>47515</v>
      </c>
      <c r="B80" s="76">
        <v>64</v>
      </c>
      <c r="C80" s="74">
        <f t="shared" si="6"/>
        <v>28700.059999999987</v>
      </c>
      <c r="D80" s="85">
        <f t="shared" si="7"/>
        <v>71.75</v>
      </c>
      <c r="E80" s="85">
        <f t="shared" si="8"/>
        <v>709.77</v>
      </c>
      <c r="F80" s="85">
        <f t="shared" si="2"/>
        <v>781.52</v>
      </c>
      <c r="G80" s="85">
        <f t="shared" si="9"/>
        <v>27990.289999999986</v>
      </c>
    </row>
    <row r="81" spans="1:7" x14ac:dyDescent="0.35">
      <c r="A81" s="84">
        <f t="shared" si="3"/>
        <v>47543</v>
      </c>
      <c r="B81" s="76">
        <v>65</v>
      </c>
      <c r="C81" s="74">
        <f t="shared" si="6"/>
        <v>27990.289999999986</v>
      </c>
      <c r="D81" s="85">
        <f t="shared" si="7"/>
        <v>69.98</v>
      </c>
      <c r="E81" s="85">
        <f t="shared" si="8"/>
        <v>711.54</v>
      </c>
      <c r="F81" s="85">
        <f t="shared" si="2"/>
        <v>781.52</v>
      </c>
      <c r="G81" s="85">
        <f t="shared" si="9"/>
        <v>27278.749999999985</v>
      </c>
    </row>
    <row r="82" spans="1:7" x14ac:dyDescent="0.35">
      <c r="A82" s="84">
        <f t="shared" si="3"/>
        <v>47574</v>
      </c>
      <c r="B82" s="76">
        <v>66</v>
      </c>
      <c r="C82" s="74">
        <f t="shared" si="6"/>
        <v>27278.749999999985</v>
      </c>
      <c r="D82" s="85">
        <f t="shared" si="7"/>
        <v>68.2</v>
      </c>
      <c r="E82" s="85">
        <f t="shared" si="8"/>
        <v>713.31999999999994</v>
      </c>
      <c r="F82" s="85">
        <f t="shared" si="2"/>
        <v>781.52</v>
      </c>
      <c r="G82" s="85">
        <f t="shared" si="9"/>
        <v>26565.429999999986</v>
      </c>
    </row>
    <row r="83" spans="1:7" x14ac:dyDescent="0.35">
      <c r="A83" s="84">
        <f t="shared" si="3"/>
        <v>47604</v>
      </c>
      <c r="B83" s="76">
        <v>67</v>
      </c>
      <c r="C83" s="74">
        <f t="shared" si="6"/>
        <v>26565.429999999986</v>
      </c>
      <c r="D83" s="85">
        <f t="shared" si="7"/>
        <v>66.41</v>
      </c>
      <c r="E83" s="85">
        <f t="shared" si="8"/>
        <v>715.11</v>
      </c>
      <c r="F83" s="85">
        <f t="shared" ref="F83:F90" si="10">F82</f>
        <v>781.52</v>
      </c>
      <c r="G83" s="85">
        <f t="shared" si="9"/>
        <v>25850.319999999985</v>
      </c>
    </row>
    <row r="84" spans="1:7" x14ac:dyDescent="0.35">
      <c r="A84" s="84">
        <f t="shared" ref="A84:A90" si="11">EDATE(A83,1)</f>
        <v>47635</v>
      </c>
      <c r="B84" s="76">
        <v>68</v>
      </c>
      <c r="C84" s="74">
        <f t="shared" si="6"/>
        <v>25850.319999999985</v>
      </c>
      <c r="D84" s="85">
        <f t="shared" si="7"/>
        <v>64.63</v>
      </c>
      <c r="E84" s="85">
        <f t="shared" si="8"/>
        <v>716.89</v>
      </c>
      <c r="F84" s="85">
        <f t="shared" si="10"/>
        <v>781.52</v>
      </c>
      <c r="G84" s="85">
        <f t="shared" si="9"/>
        <v>25133.429999999986</v>
      </c>
    </row>
    <row r="85" spans="1:7" x14ac:dyDescent="0.35">
      <c r="A85" s="84">
        <f t="shared" si="11"/>
        <v>47665</v>
      </c>
      <c r="B85" s="76">
        <v>69</v>
      </c>
      <c r="C85" s="74">
        <f t="shared" si="6"/>
        <v>25133.429999999986</v>
      </c>
      <c r="D85" s="85">
        <f t="shared" si="7"/>
        <v>62.83</v>
      </c>
      <c r="E85" s="85">
        <f t="shared" si="8"/>
        <v>718.68999999999994</v>
      </c>
      <c r="F85" s="85">
        <f t="shared" si="10"/>
        <v>781.52</v>
      </c>
      <c r="G85" s="85">
        <f t="shared" si="9"/>
        <v>24414.739999999987</v>
      </c>
    </row>
    <row r="86" spans="1:7" x14ac:dyDescent="0.35">
      <c r="A86" s="84">
        <f t="shared" si="11"/>
        <v>47696</v>
      </c>
      <c r="B86" s="76">
        <v>70</v>
      </c>
      <c r="C86" s="74">
        <f t="shared" si="6"/>
        <v>24414.739999999987</v>
      </c>
      <c r="D86" s="85">
        <f t="shared" si="7"/>
        <v>61.04</v>
      </c>
      <c r="E86" s="85">
        <f t="shared" si="8"/>
        <v>720.48</v>
      </c>
      <c r="F86" s="85">
        <f t="shared" si="10"/>
        <v>781.52</v>
      </c>
      <c r="G86" s="85">
        <f t="shared" si="9"/>
        <v>23694.259999999987</v>
      </c>
    </row>
    <row r="87" spans="1:7" x14ac:dyDescent="0.35">
      <c r="A87" s="84">
        <f t="shared" si="11"/>
        <v>47727</v>
      </c>
      <c r="B87" s="76">
        <v>71</v>
      </c>
      <c r="C87" s="74">
        <f t="shared" si="6"/>
        <v>23694.259999999987</v>
      </c>
      <c r="D87" s="85">
        <f t="shared" si="7"/>
        <v>59.24</v>
      </c>
      <c r="E87" s="85">
        <f t="shared" si="8"/>
        <v>722.28</v>
      </c>
      <c r="F87" s="85">
        <f t="shared" si="10"/>
        <v>781.52</v>
      </c>
      <c r="G87" s="85">
        <f t="shared" si="9"/>
        <v>22971.979999999989</v>
      </c>
    </row>
    <row r="88" spans="1:7" x14ac:dyDescent="0.35">
      <c r="A88" s="84">
        <f t="shared" si="11"/>
        <v>47757</v>
      </c>
      <c r="B88" s="76">
        <v>72</v>
      </c>
      <c r="C88" s="74">
        <f t="shared" si="6"/>
        <v>22971.979999999989</v>
      </c>
      <c r="D88" s="85">
        <f t="shared" si="7"/>
        <v>57.43</v>
      </c>
      <c r="E88" s="85">
        <f t="shared" si="8"/>
        <v>724.09</v>
      </c>
      <c r="F88" s="85">
        <f t="shared" si="10"/>
        <v>781.52</v>
      </c>
      <c r="G88" s="85">
        <f t="shared" si="9"/>
        <v>22247.889999999989</v>
      </c>
    </row>
    <row r="89" spans="1:7" x14ac:dyDescent="0.35">
      <c r="A89" s="84">
        <f t="shared" si="11"/>
        <v>47788</v>
      </c>
      <c r="B89" s="76">
        <v>73</v>
      </c>
      <c r="C89" s="74">
        <f t="shared" si="6"/>
        <v>22247.889999999989</v>
      </c>
      <c r="D89" s="85">
        <f t="shared" si="7"/>
        <v>55.62</v>
      </c>
      <c r="E89" s="85">
        <f t="shared" si="8"/>
        <v>725.9</v>
      </c>
      <c r="F89" s="85">
        <f t="shared" si="10"/>
        <v>781.52</v>
      </c>
      <c r="G89" s="85">
        <f t="shared" si="9"/>
        <v>21521.989999999987</v>
      </c>
    </row>
    <row r="90" spans="1:7" x14ac:dyDescent="0.35">
      <c r="A90" s="84">
        <f t="shared" si="11"/>
        <v>47818</v>
      </c>
      <c r="B90" s="76">
        <v>74</v>
      </c>
      <c r="C90" s="74">
        <f t="shared" si="6"/>
        <v>21521.989999999987</v>
      </c>
      <c r="D90" s="85">
        <f t="shared" si="7"/>
        <v>53.8</v>
      </c>
      <c r="E90" s="85">
        <f t="shared" si="8"/>
        <v>727.72</v>
      </c>
      <c r="F90" s="85">
        <f t="shared" si="10"/>
        <v>781.52</v>
      </c>
      <c r="G90" s="85">
        <f t="shared" si="9"/>
        <v>20794.269999999986</v>
      </c>
    </row>
    <row r="91" spans="1:7" x14ac:dyDescent="0.35">
      <c r="A91" s="84"/>
      <c r="B91" s="76"/>
      <c r="C91" s="74"/>
      <c r="D91" s="85"/>
      <c r="E91" s="85"/>
      <c r="F91" s="85"/>
      <c r="G91" s="85"/>
    </row>
    <row r="92" spans="1:7" x14ac:dyDescent="0.35">
      <c r="A92" s="84"/>
      <c r="B92" s="76"/>
      <c r="C92" s="74"/>
      <c r="D92" s="85"/>
      <c r="E92" s="85"/>
      <c r="F92" s="85"/>
      <c r="G92" s="85"/>
    </row>
    <row r="93" spans="1:7" x14ac:dyDescent="0.35">
      <c r="A93" s="84"/>
      <c r="B93" s="76"/>
      <c r="C93" s="74"/>
      <c r="D93" s="85"/>
      <c r="E93" s="85"/>
      <c r="F93" s="85"/>
      <c r="G93" s="85"/>
    </row>
    <row r="94" spans="1:7" x14ac:dyDescent="0.35">
      <c r="A94" s="84"/>
      <c r="B94" s="76"/>
      <c r="C94" s="74"/>
      <c r="D94" s="85"/>
      <c r="E94" s="85"/>
      <c r="F94" s="85"/>
      <c r="G94" s="85"/>
    </row>
    <row r="95" spans="1:7" x14ac:dyDescent="0.35">
      <c r="A95" s="84"/>
      <c r="B95" s="76"/>
      <c r="C95" s="74"/>
      <c r="D95" s="85"/>
      <c r="E95" s="85"/>
      <c r="F95" s="85"/>
      <c r="G95" s="85"/>
    </row>
    <row r="96" spans="1:7" x14ac:dyDescent="0.35">
      <c r="A96" s="84"/>
      <c r="B96" s="76"/>
      <c r="C96" s="74"/>
      <c r="D96" s="85"/>
      <c r="E96" s="85"/>
      <c r="F96" s="85"/>
      <c r="G96" s="85"/>
    </row>
    <row r="97" spans="1:7" x14ac:dyDescent="0.35">
      <c r="A97" s="84"/>
      <c r="B97" s="76"/>
      <c r="C97" s="74"/>
      <c r="D97" s="85"/>
      <c r="E97" s="85"/>
      <c r="F97" s="85"/>
      <c r="G97" s="85"/>
    </row>
    <row r="98" spans="1:7" x14ac:dyDescent="0.35">
      <c r="A98" s="84"/>
      <c r="B98" s="76"/>
      <c r="C98" s="74"/>
      <c r="D98" s="85"/>
      <c r="E98" s="85"/>
      <c r="F98" s="85"/>
      <c r="G98" s="85"/>
    </row>
    <row r="99" spans="1:7" x14ac:dyDescent="0.35">
      <c r="A99" s="84"/>
      <c r="B99" s="76"/>
      <c r="C99" s="74"/>
      <c r="D99" s="85"/>
      <c r="E99" s="85"/>
      <c r="F99" s="85"/>
      <c r="G99" s="85"/>
    </row>
    <row r="100" spans="1:7" x14ac:dyDescent="0.35">
      <c r="A100" s="84"/>
      <c r="B100" s="76"/>
      <c r="C100" s="74"/>
      <c r="D100" s="85"/>
      <c r="E100" s="85"/>
      <c r="F100" s="85"/>
      <c r="G100" s="85"/>
    </row>
    <row r="101" spans="1:7" x14ac:dyDescent="0.35">
      <c r="A101" s="84"/>
      <c r="B101" s="76"/>
      <c r="C101" s="74"/>
      <c r="D101" s="85"/>
      <c r="E101" s="85"/>
      <c r="F101" s="85"/>
      <c r="G101" s="85"/>
    </row>
    <row r="102" spans="1:7" x14ac:dyDescent="0.35">
      <c r="A102" s="84"/>
      <c r="B102" s="76"/>
      <c r="C102" s="74"/>
      <c r="D102" s="85"/>
      <c r="E102" s="85"/>
      <c r="F102" s="85"/>
      <c r="G102" s="85"/>
    </row>
    <row r="103" spans="1:7" x14ac:dyDescent="0.35">
      <c r="A103" s="84"/>
      <c r="B103" s="76"/>
      <c r="C103" s="74"/>
      <c r="D103" s="85"/>
      <c r="E103" s="85"/>
      <c r="F103" s="85"/>
      <c r="G103" s="85"/>
    </row>
    <row r="104" spans="1:7" x14ac:dyDescent="0.35">
      <c r="A104" s="84"/>
      <c r="B104" s="76"/>
      <c r="C104" s="74"/>
      <c r="D104" s="85"/>
      <c r="E104" s="85"/>
      <c r="F104" s="85"/>
      <c r="G104" s="85"/>
    </row>
    <row r="105" spans="1:7" x14ac:dyDescent="0.35">
      <c r="A105" s="84"/>
      <c r="B105" s="76"/>
      <c r="C105" s="74"/>
      <c r="D105" s="85"/>
      <c r="E105" s="85"/>
      <c r="F105" s="85"/>
      <c r="G105" s="85"/>
    </row>
    <row r="106" spans="1:7" x14ac:dyDescent="0.35">
      <c r="A106" s="84"/>
      <c r="B106" s="76"/>
      <c r="C106" s="74"/>
      <c r="D106" s="85"/>
      <c r="E106" s="85"/>
      <c r="F106" s="85"/>
      <c r="G106" s="85"/>
    </row>
    <row r="107" spans="1:7" x14ac:dyDescent="0.35">
      <c r="A107" s="84"/>
      <c r="B107" s="76"/>
      <c r="C107" s="74"/>
      <c r="D107" s="85"/>
      <c r="E107" s="85"/>
      <c r="F107" s="85"/>
      <c r="G107" s="85"/>
    </row>
    <row r="108" spans="1:7" x14ac:dyDescent="0.35">
      <c r="A108" s="84"/>
      <c r="B108" s="76"/>
      <c r="C108" s="74"/>
      <c r="D108" s="85"/>
      <c r="E108" s="85"/>
      <c r="F108" s="85"/>
      <c r="G108" s="85"/>
    </row>
    <row r="109" spans="1:7" x14ac:dyDescent="0.35">
      <c r="A109" s="84"/>
      <c r="B109" s="76"/>
      <c r="C109" s="74"/>
      <c r="D109" s="85"/>
      <c r="E109" s="85"/>
      <c r="F109" s="85"/>
      <c r="G109" s="85"/>
    </row>
    <row r="110" spans="1:7" x14ac:dyDescent="0.35">
      <c r="A110" s="84"/>
      <c r="B110" s="76"/>
      <c r="C110" s="74"/>
      <c r="D110" s="85"/>
      <c r="E110" s="85"/>
      <c r="F110" s="85"/>
      <c r="G110" s="85"/>
    </row>
    <row r="111" spans="1:7" x14ac:dyDescent="0.35">
      <c r="A111" s="84"/>
      <c r="B111" s="76"/>
      <c r="C111" s="74"/>
      <c r="D111" s="85"/>
      <c r="E111" s="85"/>
      <c r="F111" s="85"/>
      <c r="G111" s="85"/>
    </row>
    <row r="112" spans="1:7" x14ac:dyDescent="0.35">
      <c r="A112" s="84"/>
      <c r="B112" s="76"/>
      <c r="C112" s="74"/>
      <c r="D112" s="85"/>
      <c r="E112" s="85"/>
      <c r="F112" s="85"/>
      <c r="G112" s="85"/>
    </row>
    <row r="113" spans="1:7" x14ac:dyDescent="0.35">
      <c r="A113" s="84"/>
      <c r="B113" s="76"/>
      <c r="C113" s="74"/>
      <c r="D113" s="85"/>
      <c r="E113" s="85"/>
      <c r="F113" s="85"/>
      <c r="G113" s="85"/>
    </row>
    <row r="114" spans="1:7" x14ac:dyDescent="0.35">
      <c r="A114" s="84"/>
      <c r="B114" s="76"/>
      <c r="C114" s="74"/>
      <c r="D114" s="85"/>
      <c r="E114" s="85"/>
      <c r="F114" s="85"/>
      <c r="G114" s="85"/>
    </row>
    <row r="115" spans="1:7" x14ac:dyDescent="0.35">
      <c r="A115" s="84"/>
      <c r="B115" s="76"/>
      <c r="C115" s="74"/>
      <c r="D115" s="85"/>
      <c r="E115" s="85"/>
      <c r="F115" s="85"/>
      <c r="G115" s="85"/>
    </row>
    <row r="116" spans="1:7" x14ac:dyDescent="0.35">
      <c r="A116" s="84"/>
      <c r="B116" s="76"/>
      <c r="C116" s="74"/>
      <c r="D116" s="85"/>
      <c r="E116" s="85"/>
      <c r="F116" s="85"/>
      <c r="G116" s="85"/>
    </row>
    <row r="117" spans="1:7" x14ac:dyDescent="0.35">
      <c r="A117" s="84"/>
      <c r="B117" s="76"/>
      <c r="C117" s="74"/>
      <c r="D117" s="85"/>
      <c r="E117" s="85"/>
      <c r="F117" s="85"/>
      <c r="G117" s="85"/>
    </row>
    <row r="118" spans="1:7" x14ac:dyDescent="0.35">
      <c r="A118" s="84"/>
      <c r="B118" s="76"/>
      <c r="C118" s="74"/>
      <c r="D118" s="85"/>
      <c r="E118" s="85"/>
      <c r="F118" s="85"/>
      <c r="G118" s="85"/>
    </row>
    <row r="119" spans="1:7" x14ac:dyDescent="0.35">
      <c r="A119" s="84"/>
      <c r="B119" s="76"/>
      <c r="C119" s="74"/>
      <c r="D119" s="85"/>
      <c r="E119" s="85"/>
      <c r="F119" s="85"/>
      <c r="G119" s="85"/>
    </row>
    <row r="120" spans="1:7" x14ac:dyDescent="0.35">
      <c r="A120" s="84"/>
      <c r="B120" s="76"/>
      <c r="C120" s="74"/>
      <c r="D120" s="85"/>
      <c r="E120" s="85"/>
      <c r="F120" s="85"/>
      <c r="G120" s="85"/>
    </row>
    <row r="121" spans="1:7" x14ac:dyDescent="0.35">
      <c r="A121" s="84"/>
      <c r="B121" s="76"/>
      <c r="C121" s="74"/>
      <c r="D121" s="85"/>
      <c r="E121" s="85"/>
      <c r="F121" s="85"/>
      <c r="G121" s="85"/>
    </row>
    <row r="122" spans="1:7" x14ac:dyDescent="0.35">
      <c r="A122" s="84"/>
      <c r="B122" s="76"/>
      <c r="C122" s="74"/>
      <c r="D122" s="85"/>
      <c r="E122" s="85"/>
      <c r="F122" s="85"/>
      <c r="G122" s="85"/>
    </row>
    <row r="123" spans="1:7" x14ac:dyDescent="0.35">
      <c r="A123" s="84"/>
      <c r="B123" s="76"/>
      <c r="C123" s="74"/>
      <c r="D123" s="85"/>
      <c r="E123" s="85"/>
      <c r="F123" s="85"/>
      <c r="G123" s="85"/>
    </row>
    <row r="124" spans="1:7" x14ac:dyDescent="0.35">
      <c r="A124" s="84"/>
      <c r="B124" s="76"/>
      <c r="C124" s="74"/>
      <c r="D124" s="85"/>
      <c r="E124" s="85"/>
      <c r="F124" s="85"/>
      <c r="G124" s="85"/>
    </row>
    <row r="125" spans="1:7" x14ac:dyDescent="0.35">
      <c r="A125" s="84"/>
      <c r="B125" s="76"/>
      <c r="C125" s="74"/>
      <c r="D125" s="85"/>
      <c r="E125" s="85"/>
      <c r="F125" s="85"/>
      <c r="G125" s="85"/>
    </row>
    <row r="126" spans="1:7" x14ac:dyDescent="0.35">
      <c r="A126" s="84"/>
      <c r="B126" s="76"/>
      <c r="C126" s="74"/>
      <c r="D126" s="85"/>
      <c r="E126" s="85"/>
      <c r="F126" s="85"/>
      <c r="G126" s="85"/>
    </row>
    <row r="127" spans="1:7" x14ac:dyDescent="0.35">
      <c r="A127" s="84"/>
      <c r="B127" s="76"/>
      <c r="C127" s="74"/>
      <c r="D127" s="85"/>
      <c r="E127" s="85"/>
      <c r="F127" s="85"/>
      <c r="G127" s="85"/>
    </row>
    <row r="128" spans="1:7" x14ac:dyDescent="0.35">
      <c r="A128" s="84"/>
      <c r="B128" s="76"/>
      <c r="C128" s="74"/>
      <c r="D128" s="85"/>
      <c r="E128" s="85"/>
      <c r="F128" s="85"/>
      <c r="G128" s="85"/>
    </row>
    <row r="129" spans="1:7" x14ac:dyDescent="0.35">
      <c r="A129" s="84"/>
      <c r="B129" s="76"/>
      <c r="C129" s="74"/>
      <c r="D129" s="85"/>
      <c r="E129" s="85"/>
      <c r="F129" s="85"/>
      <c r="G129" s="85"/>
    </row>
    <row r="130" spans="1:7" x14ac:dyDescent="0.35">
      <c r="A130" s="84"/>
      <c r="B130" s="76"/>
      <c r="C130" s="74"/>
      <c r="D130" s="85"/>
      <c r="E130" s="85"/>
      <c r="F130" s="85"/>
      <c r="G130" s="85"/>
    </row>
    <row r="131" spans="1:7" x14ac:dyDescent="0.35">
      <c r="A131" s="84"/>
      <c r="B131" s="76"/>
      <c r="C131" s="74"/>
      <c r="D131" s="85"/>
      <c r="E131" s="85"/>
      <c r="F131" s="85"/>
      <c r="G131" s="85"/>
    </row>
    <row r="132" spans="1:7" x14ac:dyDescent="0.35">
      <c r="A132" s="84"/>
      <c r="B132" s="76"/>
      <c r="C132" s="74"/>
      <c r="D132" s="85"/>
      <c r="E132" s="85"/>
      <c r="F132" s="85"/>
      <c r="G132" s="85"/>
    </row>
    <row r="133" spans="1:7" x14ac:dyDescent="0.35">
      <c r="A133" s="84"/>
      <c r="B133" s="76"/>
      <c r="C133" s="74"/>
      <c r="D133" s="85"/>
      <c r="E133" s="85"/>
      <c r="F133" s="85"/>
      <c r="G133" s="85"/>
    </row>
    <row r="134" spans="1:7" x14ac:dyDescent="0.35">
      <c r="A134" s="84"/>
      <c r="B134" s="76"/>
      <c r="C134" s="74"/>
      <c r="D134" s="85"/>
      <c r="E134" s="85"/>
      <c r="F134" s="85"/>
      <c r="G134" s="85"/>
    </row>
    <row r="135" spans="1:7" x14ac:dyDescent="0.35">
      <c r="A135" s="84"/>
      <c r="B135" s="76"/>
      <c r="C135" s="74"/>
      <c r="D135" s="85"/>
      <c r="E135" s="85"/>
      <c r="F135" s="85"/>
      <c r="G135" s="85"/>
    </row>
    <row r="136" spans="1:7" x14ac:dyDescent="0.35">
      <c r="A136" s="84"/>
      <c r="B136" s="76"/>
      <c r="C136" s="74"/>
      <c r="D136" s="85"/>
      <c r="E136" s="85"/>
      <c r="F136" s="85"/>
      <c r="G136" s="8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5F25KTUSNP4X-205032580-157850</_dlc_DocId>
    <_dlc_DocIdUrl xmlns="d65e48b5-f38d-431e-9b4f-47403bf4583f">
      <Url>https://rkas.sharepoint.com/Kliendisuhted/_layouts/15/DocIdRedir.aspx?ID=5F25KTUSNP4X-205032580-157850</Url>
      <Description>5F25KTUSNP4X-205032580-157850</Description>
    </_dlc_DocIdUrl>
  </documentManagement>
</p:properties>
</file>

<file path=customXml/itemProps1.xml><?xml version="1.0" encoding="utf-8"?>
<ds:datastoreItem xmlns:ds="http://schemas.openxmlformats.org/officeDocument/2006/customXml" ds:itemID="{FCE40D08-087C-4092-87B6-E9D8767510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3.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4.xml><?xml version="1.0" encoding="utf-8"?>
<ds:datastoreItem xmlns:ds="http://schemas.openxmlformats.org/officeDocument/2006/customXml" ds:itemID="{CAE1E1EB-CDF1-44E7-A524-C95248478E86}">
  <ds:schemaRefs>
    <ds:schemaRef ds:uri="http://schemas.microsoft.com/sharepoint/events"/>
  </ds:schemaRefs>
</ds:datastoreItem>
</file>

<file path=customXml/itemProps5.xml><?xml version="1.0" encoding="utf-8"?>
<ds:datastoreItem xmlns:ds="http://schemas.openxmlformats.org/officeDocument/2006/customXml" ds:itemID="{59BBD20D-3BE7-444E-B5AE-0481F25A5315}">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Lisa 3</vt:lpstr>
      <vt:lpstr>Annuiteetgraafik BIL</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Kerli Kikojan</cp:lastModifiedBy>
  <cp:revision/>
  <dcterms:created xsi:type="dcterms:W3CDTF">2009-11-20T06:24:07Z</dcterms:created>
  <dcterms:modified xsi:type="dcterms:W3CDTF">2024-10-02T17:11:10Z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MediaServiceImageTags">
    <vt:lpwstr/>
  </property>
  <property fmtid="{D5CDD505-2E9C-101B-9397-08002B2CF9AE}" pid="8" name="_dlc_DocIdItemGuid">
    <vt:lpwstr>79a2df7b-023d-4307-a3d4-bf2d6e4223c2</vt:lpwstr>
  </property>
</Properties>
</file>